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11520" windowHeight="7875" activeTab="0"/>
  </bookViews>
  <sheets>
    <sheet name="INSTRUCTIVO" sheetId="1" r:id="rId1"/>
    <sheet name="INGRESO DE DATOS" sheetId="2" r:id="rId2"/>
    <sheet name="CONTRATO PROFESIONAL" sheetId="3" r:id="rId3"/>
    <sheet name="PLANILLA ANEXA" sheetId="4" r:id="rId4"/>
  </sheets>
  <externalReferences>
    <externalReference r:id="rId7"/>
  </externalReferences>
  <definedNames>
    <definedName name="_xlfn.SINGLE" hidden="1">#NAME?</definedName>
    <definedName name="conviertenumletra">#REF!</definedName>
    <definedName name="NN">#REF!</definedName>
    <definedName name="W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51" authorId="0">
      <text>
        <r>
          <rPr>
            <sz val="10"/>
            <color rgb="FF000000"/>
            <rFont val="Tahoma"/>
            <family val="0"/>
          </rPr>
          <t>======
ID#AAABG2nLSnc
Rolando    (2024-02-19 00:18:22)
SE DEBEN HABILITAR  LOS MACROS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90" authorId="0">
      <text>
        <r>
          <rPr>
            <sz val="10"/>
            <color rgb="FF000000"/>
            <rFont val="Tahoma"/>
            <family val="0"/>
          </rPr>
          <t>======
ID#AAABG2nLSnU
Rolando lopez    (2024-02-19 00:18:22)
Colocar el Monto del
Contrato a CONVENIR.
Debe ser Mayor que los Minimos Determinados</t>
        </r>
      </text>
    </comment>
    <comment ref="E92" authorId="0">
      <text>
        <r>
          <rPr>
            <sz val="10"/>
            <color rgb="FF000000"/>
            <rFont val="Tahoma"/>
            <family val="0"/>
          </rPr>
          <t>======
ID#AAABG2nLSnY
Rolando    (2024-02-19 00:18:22)
SE DEBEN HABILITAR  LOS MACROS</t>
        </r>
      </text>
    </comment>
    <comment ref="B24" authorId="0">
      <text>
        <r>
          <rPr>
            <sz val="10"/>
            <color rgb="FF000000"/>
            <rFont val="Tahoma"/>
            <family val="0"/>
          </rPr>
          <t>======
ID#AAABG2nLSnQ
PRESIDENCIA7    (2024-02-19 00:18:22)
Indicar la CATEGORIA DE LA OBRA - (vivienda- local -industria -Etc.)</t>
        </r>
      </text>
    </comment>
  </commentList>
</comments>
</file>

<file path=xl/sharedStrings.xml><?xml version="1.0" encoding="utf-8"?>
<sst xmlns="http://schemas.openxmlformats.org/spreadsheetml/2006/main" count="530" uniqueCount="322">
  <si>
    <t>CONTRATOS TAREAS DE GAS</t>
  </si>
  <si>
    <t>PRIMER PASO</t>
  </si>
  <si>
    <r>
      <rPr>
        <sz val="10"/>
        <color indexed="8"/>
        <rFont val="Tahoma"/>
        <family val="0"/>
      </rPr>
      <t>AL ABRIR EL EXCEL, UN CARTEL LE PUEDE DECIR: DESEA HABILITAR LOS MACROS, PONGA QUE</t>
    </r>
    <r>
      <rPr>
        <b/>
        <sz val="10"/>
        <color indexed="8"/>
        <rFont val="Tahoma"/>
        <family val="0"/>
      </rPr>
      <t xml:space="preserve"> SI</t>
    </r>
  </si>
  <si>
    <t xml:space="preserve">SI NO LO DICE Y NO CAMBIA EL VALOR EN LETRAS DEL HONORARIO HABILITE LOS MACROS </t>
  </si>
  <si>
    <t>SEGUNDO PASO</t>
  </si>
  <si>
    <t>IR A LA LENGÜETA INGRESO DE DATOS</t>
  </si>
  <si>
    <t>TERCER  PASO</t>
  </si>
  <si>
    <t>TIPO Y CATEGORIA DE LA OBRA</t>
  </si>
  <si>
    <t>VIVIENDA UNIFAMILIAR</t>
  </si>
  <si>
    <t>VIVIENDA MULTIFAMILIAR</t>
  </si>
  <si>
    <t>VIVIENDA COLECTIVA</t>
  </si>
  <si>
    <t>COMERCIO</t>
  </si>
  <si>
    <t>INDUSTRIA</t>
  </si>
  <si>
    <t>RED DE GAS</t>
  </si>
  <si>
    <t>CUARTO   PASO</t>
  </si>
  <si>
    <t>Frac/Cha/Qta</t>
  </si>
  <si>
    <t>#</t>
  </si>
  <si>
    <t xml:space="preserve">CIRCUNSCRIPCION </t>
  </si>
  <si>
    <t>SECCION</t>
  </si>
  <si>
    <t>MANZANA</t>
  </si>
  <si>
    <t>PARCELA</t>
  </si>
  <si>
    <t xml:space="preserve"> Con la direccion el numero y la localidad se obtienen los datos catastrales  En la pagina "www.carto.arba.gov.ar"</t>
  </si>
  <si>
    <t>UF/Piso</t>
  </si>
  <si>
    <t>Dto./Dtos.</t>
  </si>
  <si>
    <t>ERROR</t>
  </si>
  <si>
    <t>DEBE COLOCAR LOA DATOS CATASTRALES PARA QUE DEJE DE DAR ERROR</t>
  </si>
  <si>
    <t xml:space="preserve">LLENA SEGÚN LA TAREA QUE REALIZA </t>
  </si>
  <si>
    <r>
      <rPr>
        <sz val="10"/>
        <color indexed="8"/>
        <rFont val="Arial"/>
        <family val="0"/>
      </rPr>
      <t xml:space="preserve">Valor por </t>
    </r>
    <r>
      <rPr>
        <b/>
        <sz val="10"/>
        <color indexed="8"/>
        <rFont val="Arial"/>
        <family val="0"/>
      </rPr>
      <t>PROYECTO /DIREC.y DIREC. POR CONTRATOS SEPARADOS</t>
    </r>
  </si>
  <si>
    <t>BOCAS</t>
  </si>
  <si>
    <t>COMPUTO Y PRESUPUESTO</t>
  </si>
  <si>
    <t>BG</t>
  </si>
  <si>
    <t>Vi. Proy. Y Dir</t>
  </si>
  <si>
    <r>
      <rPr>
        <sz val="14"/>
        <color indexed="8"/>
        <rFont val="Arial"/>
        <family val="0"/>
      </rPr>
      <t xml:space="preserve">VALOR TOTAL DE LA </t>
    </r>
    <r>
      <rPr>
        <b/>
        <sz val="14"/>
        <color indexed="8"/>
        <rFont val="Arial"/>
        <family val="0"/>
      </rPr>
      <t>OBRA / INSTALACION</t>
    </r>
  </si>
  <si>
    <t>HONORARIO MINIMO</t>
  </si>
  <si>
    <t xml:space="preserve"> </t>
  </si>
  <si>
    <t>HONORARIO CONVENIDO (H)</t>
  </si>
  <si>
    <t>EN LETRAS</t>
  </si>
  <si>
    <t>EN EL VERDE PUEDE COLOCAR UN HONORARIO MAYOR AL MINIMO</t>
  </si>
  <si>
    <t>PLANILLA DE INGRESO DE DATOS</t>
  </si>
  <si>
    <t>CIUDAD EN LA QUE SE FIRMA EL CONTRATO</t>
  </si>
  <si>
    <t>DIA EN EL QUE SE FIRMA EL CONTRATO</t>
  </si>
  <si>
    <t>MES EN EL QUE SE FIRMA EL CONTRATO</t>
  </si>
  <si>
    <t>AÑO EN EL QUE SE FIRMA EL CONTRATO</t>
  </si>
  <si>
    <t>NOMBRE DEL COMITENTE</t>
  </si>
  <si>
    <t>DNI DEL COMITENTE  /  C.U.I.T.</t>
  </si>
  <si>
    <t>DOMICILIO REAL DEL COMITENTE ( CALLE )</t>
  </si>
  <si>
    <t>NUMERO Nº</t>
  </si>
  <si>
    <t>LOCALIDAD</t>
  </si>
  <si>
    <t>CODIGO POSTAL ( C.P. )</t>
  </si>
  <si>
    <t>PARTIDO</t>
  </si>
  <si>
    <t>DOMICILIO LEGAL DEL COMITENTE</t>
  </si>
  <si>
    <t>EL MISMO</t>
  </si>
  <si>
    <t>NOMBRE DEL PROFESIONAL</t>
  </si>
  <si>
    <t>CUIT DEL PROFESIONAL</t>
  </si>
  <si>
    <t>TITULO DEL PROFESIONAL</t>
  </si>
  <si>
    <t>MATRICULA DEL PROFESIONAL</t>
  </si>
  <si>
    <t>DOMICILIO REAL DEL PROFESIONAL</t>
  </si>
  <si>
    <t>DOMICILIO LEGAL DEL TECNICO</t>
  </si>
  <si>
    <t>EL MISMO,</t>
  </si>
  <si>
    <t>TIPO DE INSTALACION</t>
  </si>
  <si>
    <t xml:space="preserve">INSTALACION DE GAS NATURAL </t>
  </si>
  <si>
    <t xml:space="preserve">COMERCIO </t>
  </si>
  <si>
    <t>CALLE  DE LA TAREA A REALIZAR</t>
  </si>
  <si>
    <t xml:space="preserve">INDUSTRIA </t>
  </si>
  <si>
    <t>NUMERO</t>
  </si>
  <si>
    <t>-</t>
  </si>
  <si>
    <t>PARTIDO DE LA TAREA A REALIZAR</t>
  </si>
  <si>
    <t>CATASTRALES</t>
  </si>
  <si>
    <t xml:space="preserve">  </t>
  </si>
  <si>
    <t>PLAZO DE VIGENCIA DEL CONTRATO</t>
  </si>
  <si>
    <t>VEINTICUATRO (24) MESES</t>
  </si>
  <si>
    <t>FORMA DE PAGO</t>
  </si>
  <si>
    <t>25% ANTICIPO</t>
  </si>
  <si>
    <t>50% A LA FIRMA DE DOCUMENTACION</t>
  </si>
  <si>
    <t>25% CONTRA ENTREGA DE LA DOC.</t>
  </si>
  <si>
    <t>ORIGINARIO</t>
  </si>
  <si>
    <t xml:space="preserve">CLAUSULAS Y CONDICIONES ESPECIALES </t>
  </si>
  <si>
    <t>Pago de derecho a cargo del comitente</t>
  </si>
  <si>
    <t>AMPLIATORIO</t>
  </si>
  <si>
    <t>TIPO DE CONTRATO</t>
  </si>
  <si>
    <t>FECHA CONTRATO ORIGINAL</t>
  </si>
  <si>
    <t>VALOR ACTUALIZADO</t>
  </si>
  <si>
    <t>JURISDICCION DE TRIBUNALES ACTUANTES</t>
  </si>
  <si>
    <t>NUMERO DE BOLETA DE APORTE PROF.</t>
  </si>
  <si>
    <t>NUMERO DE BOLETA DE EJERC. PROF.</t>
  </si>
  <si>
    <t>SUCURSAL DEL BANCO PROVINCIA</t>
  </si>
  <si>
    <t>LIQUIDACION  ART. 29 CAAITBA</t>
  </si>
  <si>
    <t>no</t>
  </si>
  <si>
    <t>COMPLETE LOS DATOS TECNICOS SEGUN  LAS TAREAS QUE REALICE</t>
  </si>
  <si>
    <r>
      <rPr>
        <sz val="10"/>
        <color indexed="8"/>
        <rFont val="Arial"/>
        <family val="0"/>
      </rPr>
      <t xml:space="preserve">Valor por </t>
    </r>
    <r>
      <rPr>
        <b/>
        <sz val="10"/>
        <color indexed="8"/>
        <rFont val="Arial"/>
        <family val="0"/>
      </rPr>
      <t>PROYECTO /DIREC.y DIREC. POR CONTRATOS SEPARADOS</t>
    </r>
  </si>
  <si>
    <r>
      <rPr>
        <sz val="10"/>
        <color indexed="8"/>
        <rFont val="Arial"/>
        <family val="0"/>
      </rPr>
      <t xml:space="preserve">Valor por </t>
    </r>
    <r>
      <rPr>
        <b/>
        <sz val="10"/>
        <color indexed="8"/>
        <rFont val="Arial"/>
        <family val="0"/>
      </rPr>
      <t>INFORME TECNICO</t>
    </r>
  </si>
  <si>
    <t>Vi Informe Tecnico</t>
  </si>
  <si>
    <t>CANTIDAD DE BOCAS</t>
  </si>
  <si>
    <r>
      <rPr>
        <sz val="10"/>
        <color indexed="8"/>
        <rFont val="Arial"/>
        <family val="0"/>
      </rPr>
      <t xml:space="preserve">Valor por </t>
    </r>
    <r>
      <rPr>
        <b/>
        <sz val="10"/>
        <color indexed="8"/>
        <rFont val="Arial"/>
        <family val="0"/>
      </rPr>
      <t>REPRESENTACION TECNICA</t>
    </r>
  </si>
  <si>
    <t>Vi Representacion Tecnica</t>
  </si>
  <si>
    <r>
      <rPr>
        <sz val="10"/>
        <color indexed="8"/>
        <rFont val="Arial"/>
        <family val="0"/>
      </rPr>
      <t xml:space="preserve">Valor por </t>
    </r>
    <r>
      <rPr>
        <b/>
        <sz val="10"/>
        <color indexed="8"/>
        <rFont val="Arial"/>
        <family val="0"/>
      </rPr>
      <t>INSPECCION Y ENSAYO</t>
    </r>
  </si>
  <si>
    <t>Vi Inspeccion y ensayo</t>
  </si>
  <si>
    <r>
      <rPr>
        <sz val="14"/>
        <color indexed="8"/>
        <rFont val="Arial"/>
        <family val="0"/>
      </rPr>
      <t xml:space="preserve">VALOR TOTAL DE LA </t>
    </r>
    <r>
      <rPr>
        <b/>
        <sz val="14"/>
        <color indexed="8"/>
        <rFont val="Arial"/>
        <family val="0"/>
      </rPr>
      <t>OBRA / INSTALACION</t>
    </r>
  </si>
  <si>
    <t>Minimos de Tareas</t>
  </si>
  <si>
    <t>C.E.P.</t>
  </si>
  <si>
    <t>Cualquier Tarea</t>
  </si>
  <si>
    <t xml:space="preserve">Informe Tec. </t>
  </si>
  <si>
    <t>3º</t>
  </si>
  <si>
    <r>
      <rPr>
        <sz val="14"/>
        <color indexed="8"/>
        <rFont val="Arial"/>
        <family val="0"/>
      </rPr>
      <t>U</t>
    </r>
    <r>
      <rPr>
        <sz val="12"/>
        <color indexed="8"/>
        <rFont val="Arial"/>
        <family val="0"/>
      </rPr>
      <t xml:space="preserve">nidad </t>
    </r>
    <r>
      <rPr>
        <b/>
        <sz val="12"/>
        <color indexed="8"/>
        <rFont val="Arial"/>
        <family val="0"/>
      </rPr>
      <t>R</t>
    </r>
    <r>
      <rPr>
        <sz val="12"/>
        <color indexed="8"/>
        <rFont val="Arial"/>
        <family val="0"/>
      </rPr>
      <t>eferencial</t>
    </r>
    <r>
      <rPr>
        <b/>
        <sz val="12"/>
        <color indexed="8"/>
        <rFont val="Arial"/>
        <family val="0"/>
      </rPr>
      <t xml:space="preserve"> B</t>
    </r>
    <r>
      <rPr>
        <sz val="12"/>
        <color indexed="8"/>
        <rFont val="Arial"/>
        <family val="0"/>
      </rPr>
      <t>asica</t>
    </r>
  </si>
  <si>
    <t>Min. Inc. A</t>
  </si>
  <si>
    <t>5º</t>
  </si>
  <si>
    <t>Factor de Correccion F.C.</t>
  </si>
  <si>
    <t xml:space="preserve">Insiso B </t>
  </si>
  <si>
    <t>BOCA</t>
  </si>
  <si>
    <t>URB 1-4-19</t>
  </si>
  <si>
    <t>FC 1-4-19</t>
  </si>
  <si>
    <t>COEF.</t>
  </si>
  <si>
    <t xml:space="preserve"> CONTRATACION OBLIGATORIA DE TAREAS PROFESIONALES</t>
  </si>
  <si>
    <t>CAT.</t>
  </si>
  <si>
    <t>a) DETERMINACION DEL HONORARIO</t>
  </si>
  <si>
    <t>Parcial</t>
  </si>
  <si>
    <t>Acumulado</t>
  </si>
  <si>
    <t>C-1) Proyecto y Direccion Cat. S/tabla XVII</t>
  </si>
  <si>
    <t>TOTAL (V.I.)</t>
  </si>
  <si>
    <t>V.I.</t>
  </si>
  <si>
    <t>Proyecto y direccion</t>
  </si>
  <si>
    <t>Hasta</t>
  </si>
  <si>
    <t>$</t>
  </si>
  <si>
    <t>s/los sigtes.</t>
  </si>
  <si>
    <t>%</t>
  </si>
  <si>
    <t>Determinacion del Honorario</t>
  </si>
  <si>
    <t>TOTAL (c-1)</t>
  </si>
  <si>
    <t>b) Descomposicion de Honorario</t>
  </si>
  <si>
    <t>Los Siguientes</t>
  </si>
  <si>
    <t xml:space="preserve">d-1 ) Proyecto </t>
  </si>
  <si>
    <t>de</t>
  </si>
  <si>
    <t>Proyecto</t>
  </si>
  <si>
    <t xml:space="preserve">d-2 ) Direccion </t>
  </si>
  <si>
    <t>Direccion</t>
  </si>
  <si>
    <t>Sup.Por Direc.Ejecutiva 200% de  d-2</t>
  </si>
  <si>
    <t>100% de la Direccion</t>
  </si>
  <si>
    <t>PARCIAL</t>
  </si>
  <si>
    <t>TOTAL (c)</t>
  </si>
  <si>
    <t>Honorario</t>
  </si>
  <si>
    <t>b) Honorario Por Proyecto</t>
  </si>
  <si>
    <t>c) Mediciones: Titulo VIII (exc. Incs C Y d)</t>
  </si>
  <si>
    <t xml:space="preserve">Inciso a) Tabla XXI </t>
  </si>
  <si>
    <t>Medicion</t>
  </si>
  <si>
    <t>d) Informe Tecnico (s/tit.II -art. 5º)</t>
  </si>
  <si>
    <t>S/inciso a()</t>
  </si>
  <si>
    <t>0,5 del V.I.</t>
  </si>
  <si>
    <t>S/inciso b()</t>
  </si>
  <si>
    <t>Informe Tecnico</t>
  </si>
  <si>
    <t xml:space="preserve"> HASTA</t>
  </si>
  <si>
    <t>TOTAL</t>
  </si>
  <si>
    <t>d) Representacion Tecnica</t>
  </si>
  <si>
    <t>Represent.  Tecnica</t>
  </si>
  <si>
    <t>TOTAL (D-1)</t>
  </si>
  <si>
    <t>e) Inspeccion y Ensayo</t>
  </si>
  <si>
    <t xml:space="preserve">EXEDENTE </t>
  </si>
  <si>
    <t>TOTAL (E-1)</t>
  </si>
  <si>
    <t>Inspeccion y Ensayo Electrom.</t>
  </si>
  <si>
    <t>CONTRIBUCION OBLIGATORIA</t>
  </si>
  <si>
    <t>(Art.29 Ley 12,490)</t>
  </si>
  <si>
    <t xml:space="preserve">TOTAL (b1) </t>
  </si>
  <si>
    <t xml:space="preserve">Hasta </t>
  </si>
  <si>
    <t>DETERMINACION DE MINIMOS</t>
  </si>
  <si>
    <t>s/los sigtes</t>
  </si>
  <si>
    <t xml:space="preserve">Total (A) </t>
  </si>
  <si>
    <t>Proy. Ó Proy. Y Direc.</t>
  </si>
  <si>
    <t>Med.</t>
  </si>
  <si>
    <t>CONTRIBUCION ART. 29</t>
  </si>
  <si>
    <t>Inf. Tec.</t>
  </si>
  <si>
    <t xml:space="preserve">APORTE 10% (A) </t>
  </si>
  <si>
    <t>REP. TECNICA</t>
  </si>
  <si>
    <t>Proy.</t>
  </si>
  <si>
    <t xml:space="preserve">APORTE 10% (H) </t>
  </si>
  <si>
    <t>Honorario total s/decr.. 6964/65 ( A+B+C-1+C-2+D)</t>
  </si>
  <si>
    <t>Minimo por Proyecto Direccion y Direccion Ejecutiva</t>
  </si>
  <si>
    <t xml:space="preserve">Minimos por tarea medicion </t>
  </si>
  <si>
    <t>H.C.</t>
  </si>
  <si>
    <t>Minimos por la tarea de informe Tecnico</t>
  </si>
  <si>
    <t>Minimos por la tarea de Represntacion Tecnica</t>
  </si>
  <si>
    <t>Minimos por la tarea de Inspeccion y Ensayo</t>
  </si>
  <si>
    <t>Insp. y ensayo</t>
  </si>
  <si>
    <r>
      <rPr>
        <b/>
        <sz val="8"/>
        <color indexed="8"/>
        <rFont val="Arial"/>
        <family val="0"/>
      </rPr>
      <t>H)</t>
    </r>
    <r>
      <rPr>
        <sz val="8"/>
        <color indexed="8"/>
        <rFont val="Arial"/>
        <family val="0"/>
      </rPr>
      <t xml:space="preserve"> Honorario convenido (Monto del Contrato)</t>
    </r>
  </si>
  <si>
    <t>Honorario base (h / Fc)</t>
  </si>
  <si>
    <t>(Ho)</t>
  </si>
  <si>
    <t>SE CONSIGNA EL MONTO DEL HONORARIO EN PESOS:</t>
  </si>
  <si>
    <t xml:space="preserve"> =+SI(H19&gt;0;H19;H29)</t>
  </si>
  <si>
    <t xml:space="preserve"> =SI(Y(H36+H45&gt;0;H36&lt;1316);1316;SI(H36&gt;1316;H36;0))</t>
  </si>
  <si>
    <t xml:space="preserve"> =SI(Y(H45&gt;0;H45&lt;1316);1316;SI(H45&gt;1316;H45;0))</t>
  </si>
  <si>
    <t xml:space="preserve"> =SI(Y(H53&gt;0;H53&lt;822);822;SI(H53&gt;822;H53;0))</t>
  </si>
  <si>
    <t xml:space="preserve"> =SI((H36+H45)&lt;1316;1316;H36+H45+L103+H64+H81+L100)</t>
  </si>
  <si>
    <t>https://television.libre.futbol/tv2/embed/eventos/?r=aHR0cHM6Ly90ZWNoZmxvd2VyLmJpby9zdGFyX2p3cC5odG1sP2dldD1odHRwczovL2xpdmUtZnRjLW5hLXNvdXRoLTIubWVkaWEuc3Rhcm90dC5jb20vZ3J1MS9xYjAxL3N0YXJwbHVzL2V2ZW50LzIwMjQvMDIvMTkvTGFuc192c19Cb2NhX0p1bmlvcnNfMjAyNDAyMTlfMTcwODI5NjMxNzA0NC9jdHItYWxsLWNvbXBsZXRlLm0zdTgmaW1nPWh0dHBzOi8vcHJvZC1yaXBjdXQtZGVsaXZlcnkuZGlzbmV5LXBsdXMubmV0L3YxL3ZhcmlhbnQvc3Rhci9FMzE4RDlCN0FEOUIxMzk1OUVEREY3MzkyQ0VDNUU3MkY3RERGMTREMkM4NkVEQUMwNzZFQzIyNkFENjY4RUZEL3NjYWxlP3dpZHRoPTE5MjAmYXNwZWN0UmF0aW89MS43OCZmb3JtYXQ9anBlZyZrZXk9ZmYyNjk1MjM2YzYzNDBiMWI2YWIwOWY1NTIxNzZiOTYma2V5Mj0yYjZhZjZjNjU1ODkxZGI0NmU0YWZlNWQ4NzJkOTYwZg</t>
  </si>
  <si>
    <t>CONTRATO PARA OBRAS DE GAS NATURAL</t>
  </si>
  <si>
    <t xml:space="preserve">En la ciudad de </t>
  </si>
  <si>
    <t xml:space="preserve">el dia  </t>
  </si>
  <si>
    <t xml:space="preserve">    del mes de </t>
  </si>
  <si>
    <t>del año</t>
  </si>
  <si>
    <t>entre</t>
  </si>
  <si>
    <t>C.U.I.T.</t>
  </si>
  <si>
    <t>Dom. real en</t>
  </si>
  <si>
    <t xml:space="preserve">Dom. Legal </t>
  </si>
  <si>
    <r>
      <rPr>
        <sz val="10"/>
        <color indexed="8"/>
        <rFont val="Arial"/>
        <family val="0"/>
      </rPr>
      <t xml:space="preserve">en adelante el </t>
    </r>
    <r>
      <rPr>
        <b/>
        <sz val="10"/>
        <color indexed="8"/>
        <rFont val="Arial"/>
        <family val="0"/>
      </rPr>
      <t>COMITENTE</t>
    </r>
    <r>
      <rPr>
        <sz val="10"/>
        <color indexed="8"/>
        <rFont val="Arial"/>
        <family val="0"/>
      </rPr>
      <t>, y</t>
    </r>
  </si>
  <si>
    <t>CUIT</t>
  </si>
  <si>
    <t>con titulo profesional de</t>
  </si>
  <si>
    <t>, Matricula Col. de Tec.</t>
  </si>
  <si>
    <t xml:space="preserve"> Con domicilio real</t>
  </si>
  <si>
    <t xml:space="preserve"> en </t>
  </si>
  <si>
    <t>, y legal en</t>
  </si>
  <si>
    <t>, en adelante</t>
  </si>
  <si>
    <r>
      <rPr>
        <sz val="10"/>
        <color indexed="8"/>
        <rFont val="Arial"/>
        <family val="0"/>
      </rPr>
      <t>el</t>
    </r>
    <r>
      <rPr>
        <b/>
        <sz val="10"/>
        <color indexed="8"/>
        <rFont val="Arial"/>
        <family val="0"/>
      </rPr>
      <t xml:space="preserve"> PROFESIONAL</t>
    </r>
    <r>
      <rPr>
        <b/>
        <sz val="8"/>
        <color indexed="8"/>
        <rFont val="Arial"/>
        <family val="0"/>
      </rPr>
      <t>,</t>
    </r>
    <r>
      <rPr>
        <sz val="8"/>
        <color indexed="8"/>
        <rFont val="Arial"/>
        <family val="0"/>
      </rPr>
      <t xml:space="preserve"> se conviene en celebrar  el siguiente contrato:</t>
    </r>
  </si>
  <si>
    <r>
      <rPr>
        <b/>
        <sz val="10"/>
        <color indexed="8"/>
        <rFont val="Arial"/>
        <family val="0"/>
      </rPr>
      <t xml:space="preserve">Artículo 1º: </t>
    </r>
    <r>
      <rPr>
        <sz val="10"/>
        <color indexed="8"/>
        <rFont val="Arial"/>
        <family val="0"/>
      </rPr>
      <t>El Comitente encomienda al Profesional la siguiente tarea:</t>
    </r>
  </si>
  <si>
    <t>para</t>
  </si>
  <si>
    <t xml:space="preserve">, destinada a </t>
  </si>
  <si>
    <t xml:space="preserve">, del bien ubicado en la calle </t>
  </si>
  <si>
    <t>de la Localidad de</t>
  </si>
  <si>
    <t xml:space="preserve">Partido de   </t>
  </si>
  <si>
    <t>Nom. Catastral :</t>
  </si>
  <si>
    <t>CIRC.</t>
  </si>
  <si>
    <r>
      <rPr>
        <b/>
        <sz val="8"/>
        <color indexed="8"/>
        <rFont val="Arial"/>
        <family val="0"/>
      </rPr>
      <t xml:space="preserve">, </t>
    </r>
    <r>
      <rPr>
        <sz val="8"/>
        <color indexed="8"/>
        <rFont val="Arial"/>
        <family val="0"/>
      </rPr>
      <t>SECC.</t>
    </r>
  </si>
  <si>
    <r>
      <rPr>
        <b/>
        <sz val="8"/>
        <color indexed="8"/>
        <rFont val="Arial"/>
        <family val="0"/>
      </rPr>
      <t xml:space="preserve">, </t>
    </r>
    <r>
      <rPr>
        <sz val="8"/>
        <color indexed="8"/>
        <rFont val="Arial"/>
        <family val="0"/>
      </rPr>
      <t>Frac/Cha/Qta</t>
    </r>
  </si>
  <si>
    <r>
      <rPr>
        <b/>
        <sz val="8"/>
        <color indexed="8"/>
        <rFont val="Arial"/>
        <family val="0"/>
      </rPr>
      <t>,</t>
    </r>
    <r>
      <rPr>
        <sz val="8"/>
        <color indexed="8"/>
        <rFont val="Arial"/>
        <family val="0"/>
      </rPr>
      <t xml:space="preserve"> MANZ.</t>
    </r>
  </si>
  <si>
    <r>
      <rPr>
        <b/>
        <sz val="8"/>
        <color indexed="8"/>
        <rFont val="Arial"/>
        <family val="0"/>
      </rPr>
      <t xml:space="preserve">, </t>
    </r>
    <r>
      <rPr>
        <sz val="8"/>
        <color indexed="8"/>
        <rFont val="Arial"/>
        <family val="0"/>
      </rPr>
      <t>PARC.</t>
    </r>
  </si>
  <si>
    <r>
      <rPr>
        <b/>
        <sz val="8"/>
        <color indexed="8"/>
        <rFont val="Arial"/>
        <family val="0"/>
      </rPr>
      <t xml:space="preserve">, </t>
    </r>
    <r>
      <rPr>
        <sz val="8"/>
        <color indexed="8"/>
        <rFont val="Arial"/>
        <family val="0"/>
      </rPr>
      <t>UF/Piso</t>
    </r>
  </si>
  <si>
    <r>
      <rPr>
        <b/>
        <sz val="8"/>
        <color indexed="8"/>
        <rFont val="Arial"/>
        <family val="0"/>
      </rPr>
      <t xml:space="preserve">, </t>
    </r>
    <r>
      <rPr>
        <sz val="8"/>
        <color indexed="8"/>
        <rFont val="Arial"/>
        <family val="0"/>
      </rPr>
      <t>Dto/s.</t>
    </r>
  </si>
  <si>
    <t xml:space="preserve">Articulo 2º : </t>
  </si>
  <si>
    <t>Por las tares detalladas en el articulo anterior, el COMITENTE abonará al PROFESIONAL el honorario convenido en el Art.3º.</t>
  </si>
  <si>
    <t xml:space="preserve">Artículo  3º: </t>
  </si>
  <si>
    <t>El honorario convenido por las tareas profesionales será de:</t>
  </si>
  <si>
    <t>Son Pesos:</t>
  </si>
  <si>
    <r>
      <rPr>
        <b/>
        <sz val="8"/>
        <color indexed="8"/>
        <rFont val="Arial"/>
        <family val="0"/>
      </rPr>
      <t>___</t>
    </r>
    <r>
      <rPr>
        <b/>
        <sz val="18"/>
        <color indexed="8"/>
        <rFont val="Arial"/>
        <family val="0"/>
      </rPr>
      <t>(</t>
    </r>
  </si>
  <si>
    <t>).-</t>
  </si>
  <si>
    <r>
      <rPr>
        <b/>
        <sz val="10"/>
        <color indexed="8"/>
        <rFont val="Arial"/>
        <family val="0"/>
      </rPr>
      <t xml:space="preserve">Artículo 4º: </t>
    </r>
    <r>
      <rPr>
        <sz val="10"/>
        <color indexed="8"/>
        <rFont val="Arial"/>
        <family val="0"/>
      </rPr>
      <t>Se establece como plazo de vigencia del presente contrato</t>
    </r>
  </si>
  <si>
    <t>, vencido el cual deberan</t>
  </si>
  <si>
    <t xml:space="preserve">                ratificarse o rectificarse las condiciones pactadas, no pudiendo ser el honorario inferior al minimo vigente en ese momento.</t>
  </si>
  <si>
    <r>
      <rPr>
        <b/>
        <sz val="10"/>
        <color indexed="8"/>
        <rFont val="Arial"/>
        <family val="0"/>
      </rPr>
      <t xml:space="preserve">Artículo 5º: </t>
    </r>
    <r>
      <rPr>
        <sz val="10"/>
        <color indexed="8"/>
        <rFont val="Arial"/>
        <family val="0"/>
      </rPr>
      <t>EL COMITENTE abonara al PROFESIONAL sus honorarios coforme a la siguiente forma de pago:</t>
    </r>
  </si>
  <si>
    <t xml:space="preserve">Artículo 6º: </t>
  </si>
  <si>
    <t xml:space="preserve">Cuando el PROFESIONAL no perciba sus honorarios en los plazos estipulados, se producirá la mora de pleno derecho  </t>
  </si>
  <si>
    <t xml:space="preserve">                  pudiendo optar en: actualizar los mismos, o dar por terminados los plazos establecidos y cobrar el saldo total de lo que se</t>
  </si>
  <si>
    <t xml:space="preserve"> le adeudare, o rescindir el presente contrato quedando las suma  abonadas en concepto de indemnización.-</t>
  </si>
  <si>
    <t xml:space="preserve">Artículo 7º: </t>
  </si>
  <si>
    <t>Con cada   percepción  de  honorarios, el  profesional   deberá  efectuar   los  Aportes  Previsionales que obliga</t>
  </si>
  <si>
    <t>la Ley 12.490 (Art.26 inc.b).-</t>
  </si>
  <si>
    <t xml:space="preserve">Artículo 8º: </t>
  </si>
  <si>
    <t>El Comitente tiene obligación de comunicar en forma fehaciente la iniciación y/o paralización de obra al Profesional.-</t>
  </si>
  <si>
    <t>Artículo 9º:</t>
  </si>
  <si>
    <t xml:space="preserve">El  COMITENTE y el  PROFESIONAL, autorizan al Colegio de técnicos de la Provincia de Buenos Aires, a inspeccionar la obra a los fines </t>
  </si>
  <si>
    <t xml:space="preserve">de verificar los estados de obra declarando, como así mismo serán de aplicación todas las disposiciones previstas en el </t>
  </si>
  <si>
    <t>Arancel aprobado por Decreto 6.964/95 ó sus modificatorios, siendo a cargo del COMITENTE los gastos extraordinarios</t>
  </si>
  <si>
    <t xml:space="preserve"> previstos en el Art. 11º del Título I del mismo.</t>
  </si>
  <si>
    <t xml:space="preserve">Artículo 10º: </t>
  </si>
  <si>
    <r>
      <rPr>
        <sz val="9"/>
        <color indexed="8"/>
        <rFont val="Times New Roman"/>
        <family val="0"/>
      </rPr>
      <t xml:space="preserve">El </t>
    </r>
    <r>
      <rPr>
        <b/>
        <sz val="9"/>
        <color indexed="8"/>
        <rFont val="Times New Roman"/>
        <family val="0"/>
      </rPr>
      <t xml:space="preserve">comitente </t>
    </r>
    <r>
      <rPr>
        <sz val="9"/>
        <color indexed="8"/>
        <rFont val="Times New Roman"/>
        <family val="0"/>
      </rPr>
      <t xml:space="preserve">toma a su exclusivo cargo la ejecución de la obra como empresario por </t>
    </r>
    <r>
      <rPr>
        <b/>
        <sz val="9"/>
        <color indexed="8"/>
        <rFont val="Times New Roman"/>
        <family val="0"/>
      </rPr>
      <t>administración</t>
    </r>
    <r>
      <rPr>
        <sz val="9"/>
        <color indexed="8"/>
        <rFont val="Times New Roman"/>
        <family val="0"/>
      </rPr>
      <t xml:space="preserve">.- Queda específicamente </t>
    </r>
  </si>
  <si>
    <t>estipulado que el rol profesional  no trae aparejado el cumplimiento del rol empresario.-</t>
  </si>
  <si>
    <t xml:space="preserve">Artículo 11º: </t>
  </si>
  <si>
    <t xml:space="preserve">En virtud de  lo establecido en el artículo anterior es de exclusiva responsabilidad del Comitente, en su rol de empresario la contratación </t>
  </si>
  <si>
    <t xml:space="preserve">de todo el personal, en forma directa o por medio de empresas contratistas y/o subcontratistas para la ejecución de </t>
  </si>
  <si>
    <t>obra, en consecuencia, dentro de las obligaciones asumidas por el profesional técnico  quedan expresamente excluidas</t>
  </si>
  <si>
    <t xml:space="preserve"> y no comprendidas dentro de las obligaciones asumidas:</t>
  </si>
  <si>
    <t>A.-  La contratación del personal obrero de la construcción (Ley 22250)  corre por cuenta exclusiva del comitente , ya se trate de contratación directa o a través de contratistas</t>
  </si>
  <si>
    <t xml:space="preserve"> y/o subcontratistas.- El personal que trabaje en la construcción dependerá exclusivamente del comitente quien deberá responder por ellos y ante ellos, siendo su  </t>
  </si>
  <si>
    <t>obligacion cumplir con todas las normas vigentes.-----------------------------------------------------</t>
  </si>
  <si>
    <t>B.-    El Profesional no tendrá responsabilidad laboral alguna en relación con contratistas y/o subcontratistas y personal dependiente.-------------</t>
  </si>
  <si>
    <t xml:space="preserve">C.-   El Comitente  será responsable exclusivo de los accidentes y/o enfermedades profesionales  que pudieren sufrir los trabajadores, quedando a su cargo la contratación </t>
  </si>
  <si>
    <t>de los seguros respectivos.--------------------------------------------------------------------------------------------------------------------------</t>
  </si>
  <si>
    <t>D.-    El Comitente y/o persona con quien contrate, deberá dar estricto cumplimiento a la normativa laboral y de la seguridad-------------------------</t>
  </si>
  <si>
    <t>E.-   Cualquier daño provocado a terceros por contratistas, subcontratistas y/o personal dependiente y/o cosas existentes en la obra, quedan bajo exclusiva responsabilidad</t>
  </si>
  <si>
    <t xml:space="preserve"> del Comitente, quedando eximido el Profesional de toda responsabilidad.------------------------------------------------------- </t>
  </si>
  <si>
    <t xml:space="preserve">Artículo 12º: </t>
  </si>
  <si>
    <t xml:space="preserve">Cláusulas y condiciones especiales y observaciones:  </t>
  </si>
  <si>
    <t xml:space="preserve">Artículo 13º: </t>
  </si>
  <si>
    <t>Este contrato se firma en ( 5 ) ( cinco ) ejemplares (mínimo 5) de igual tenor y a un solo efecto con carácter de (*)</t>
  </si>
  <si>
    <t xml:space="preserve">(*) </t>
  </si>
  <si>
    <t xml:space="preserve">Artículo 14º: </t>
  </si>
  <si>
    <t xml:space="preserve">Para todos los efectos legales emergentes del presente Contrato, las partes constituyen domicilio legal en los arriba indicados y se </t>
  </si>
  <si>
    <t>someten a la jurisdicción de los tribunales ordinarios de</t>
  </si>
  <si>
    <t>, renunciando a todo otro fuero o jurisdicción.-</t>
  </si>
  <si>
    <t>VISADO Nº</t>
  </si>
  <si>
    <t xml:space="preserve"> ----------------------------------------</t>
  </si>
  <si>
    <t>FIRMA DEL COMITENTE (S)</t>
  </si>
  <si>
    <t>CUIL/CUIT</t>
  </si>
  <si>
    <t>Domicilio :</t>
  </si>
  <si>
    <t xml:space="preserve"> ----------------------------------------------</t>
  </si>
  <si>
    <t>FIRMA DEL PROFESIONAL</t>
  </si>
  <si>
    <t>Nombre :</t>
  </si>
  <si>
    <t>Domicilio:</t>
  </si>
  <si>
    <t xml:space="preserve">Matricula: </t>
  </si>
  <si>
    <t>CUIT   :</t>
  </si>
  <si>
    <r>
      <rPr>
        <b/>
        <sz val="8"/>
        <color indexed="8"/>
        <rFont val="Times New Roman"/>
        <family val="0"/>
      </rPr>
      <t>PLANILLA ANEXA</t>
    </r>
    <r>
      <rPr>
        <sz val="8"/>
        <color indexed="8"/>
        <rFont val="Times New Roman"/>
        <family val="0"/>
      </rPr>
      <t xml:space="preserve"> AL CONTRATO  DE INSTALACION DE GAS ENTRE </t>
    </r>
  </si>
  <si>
    <t>Y</t>
  </si>
  <si>
    <t>PARA LA OBRA SITA EN</t>
  </si>
  <si>
    <t>DE FECHA DEL CONTRATO</t>
  </si>
  <si>
    <t xml:space="preserve">DE </t>
  </si>
  <si>
    <t>Factor de corrección a la fecha:_________________FC</t>
  </si>
  <si>
    <r>
      <rPr>
        <sz val="8"/>
        <color indexed="8"/>
        <rFont val="Times New Roman"/>
        <family val="0"/>
      </rPr>
      <t xml:space="preserve">CANTIDAD DE BOCAS QUE TIENE  LA INSTALACION SEGÚN FORMULARIO/S  </t>
    </r>
    <r>
      <rPr>
        <b/>
        <sz val="11"/>
        <color indexed="8"/>
        <rFont val="Times New Roman"/>
        <family val="0"/>
      </rPr>
      <t>3.5.</t>
    </r>
    <r>
      <rPr>
        <sz val="8"/>
        <color indexed="8"/>
        <rFont val="Times New Roman"/>
        <family val="0"/>
      </rPr>
      <t xml:space="preserve">  :</t>
    </r>
  </si>
  <si>
    <t>Vi =</t>
  </si>
  <si>
    <r>
      <rPr>
        <sz val="8"/>
        <color indexed="8"/>
        <rFont val="Arial"/>
        <family val="0"/>
      </rPr>
      <t xml:space="preserve">bocas </t>
    </r>
    <r>
      <rPr>
        <sz val="10"/>
        <color indexed="8"/>
        <rFont val="Arial"/>
        <family val="0"/>
      </rPr>
      <t>x</t>
    </r>
    <r>
      <rPr>
        <sz val="8"/>
        <color indexed="8"/>
        <rFont val="Arial"/>
        <family val="0"/>
      </rPr>
      <t xml:space="preserve"> </t>
    </r>
    <r>
      <rPr>
        <sz val="11"/>
        <color indexed="8"/>
        <rFont val="Arial"/>
        <family val="0"/>
      </rPr>
      <t>$</t>
    </r>
    <r>
      <rPr>
        <sz val="8"/>
        <color indexed="8"/>
        <rFont val="Arial"/>
        <family val="0"/>
      </rPr>
      <t xml:space="preserve">  </t>
    </r>
  </si>
  <si>
    <t>+</t>
  </si>
  <si>
    <t>(Comp.Pres.)</t>
  </si>
  <si>
    <t xml:space="preserve"> = </t>
  </si>
  <si>
    <t>OBSERVACIONES:</t>
  </si>
  <si>
    <t xml:space="preserve"> DETERMINACIÓN DEL HONORARIO</t>
  </si>
  <si>
    <t>a) Proyecto y Dirección Cat. 3º S/tabla XVII</t>
  </si>
  <si>
    <t xml:space="preserve"> %  s/los sigtes.</t>
  </si>
  <si>
    <t>B)  Descomposición de Honorario</t>
  </si>
  <si>
    <t>b-1) Proy.</t>
  </si>
  <si>
    <t xml:space="preserve">% de (A)  </t>
  </si>
  <si>
    <t>Total parcial (I)</t>
  </si>
  <si>
    <t xml:space="preserve">    </t>
  </si>
  <si>
    <t>b-2) Direc.</t>
  </si>
  <si>
    <t>% de (A)</t>
  </si>
  <si>
    <r>
      <rPr>
        <b/>
        <sz val="9"/>
        <color indexed="8"/>
        <rFont val="Arial"/>
        <family val="0"/>
      </rPr>
      <t xml:space="preserve">b-3) </t>
    </r>
    <r>
      <rPr>
        <sz val="9"/>
        <color indexed="8"/>
        <rFont val="Arial"/>
        <family val="0"/>
      </rPr>
      <t>Supl. Por Direccion Ejecutiva 200% de (b-2)</t>
    </r>
  </si>
  <si>
    <t>Total parcial (II)</t>
  </si>
  <si>
    <t>C) INFORME TECNICO</t>
  </si>
  <si>
    <t>D) REPRESENTANTE TECNICO</t>
  </si>
  <si>
    <t>E) Inspeccion y Ensayo</t>
  </si>
  <si>
    <t xml:space="preserve">                                                                                                                                      </t>
  </si>
  <si>
    <t>Honorario Total s/DEC. 6964/65 (I + II + III)</t>
  </si>
  <si>
    <t xml:space="preserve">Honorario convenido  (monto del contrato)     </t>
  </si>
  <si>
    <t>Son Pesos :</t>
  </si>
  <si>
    <t xml:space="preserve">APORTE TOTAL 10%. </t>
  </si>
  <si>
    <t>F.C.</t>
  </si>
  <si>
    <t xml:space="preserve"> VISADO Nº:</t>
  </si>
  <si>
    <t xml:space="preserve">Honorario base ( H /FC )  </t>
  </si>
  <si>
    <t>( F0)</t>
  </si>
  <si>
    <t xml:space="preserve">              -------------------------------------------------------------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</si>
</sst>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2C0A]\ * #,##0_-;\-[$$-2C0A]\ * #,##0_-;_-[$$-2C0A]\ * &quot;-&quot;_-;_-@"/>
    <numFmt numFmtId="165" formatCode="[$$-2C0A]\ #,##0;\-[$$-2C0A]\ #,##0"/>
    <numFmt numFmtId="166" formatCode="[$$-2C0A]\ #,##0"/>
    <numFmt numFmtId="167" formatCode="[$$-2C0A]\ #,##0.00"/>
    <numFmt numFmtId="168" formatCode="_-[$$-2C0A]\ * #,##0_-;\-[$$-2C0A]\ * #,##0_-;_-[$$-2C0A]\ * &quot;-&quot;?_-;_-@"/>
    <numFmt numFmtId="169" formatCode="0.0"/>
    <numFmt numFmtId="170" formatCode="0.0000"/>
    <numFmt numFmtId="171" formatCode="&quot;$&quot;\ #,##0.00;&quot;$&quot;\ \-#,##0.00"/>
    <numFmt numFmtId="172" formatCode="&quot;$&quot;\ 0"/>
    <numFmt numFmtId="173" formatCode="_ &quot;$&quot;\ * #,##0.00_ ;_ &quot;$&quot;\ * \-#,##0.00_ ;_ &quot;$&quot;\ * &quot;-&quot;??_ ;_ @_ "/>
    <numFmt numFmtId="174" formatCode="_ &quot;$&quot;\ * #,##0_ ;_ &quot;$&quot;\ * \-#,##0_ ;_ &quot;$&quot;\ * &quot;-&quot;??_ ;_ @_ "/>
    <numFmt numFmtId="175" formatCode="&quot;$&quot;\ #,##0"/>
    <numFmt numFmtId="176" formatCode="[$$-2C0A]\ #,##0.00;[Red][$$-2C0A]\ #,##0.00"/>
  </numFmts>
  <fonts count="143">
    <font>
      <sz val="10"/>
      <color rgb="FF000000"/>
      <name val="Tahoma"/>
      <family val="0"/>
    </font>
    <font>
      <sz val="11"/>
      <color indexed="8"/>
      <name val="Tahoma"/>
      <family val="2"/>
    </font>
    <font>
      <sz val="10"/>
      <color indexed="8"/>
      <name val="Tahoma"/>
      <family val="0"/>
    </font>
    <font>
      <sz val="10"/>
      <name val="Tahoma"/>
      <family val="0"/>
    </font>
    <font>
      <b/>
      <u val="single"/>
      <sz val="10"/>
      <color indexed="8"/>
      <name val="Tahoma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10"/>
      <name val="Arial"/>
      <family val="0"/>
    </font>
    <font>
      <sz val="16"/>
      <color indexed="8"/>
      <name val="Arial"/>
      <family val="0"/>
    </font>
    <font>
      <b/>
      <sz val="12"/>
      <color indexed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22"/>
      <color indexed="8"/>
      <name val="Arial"/>
      <family val="0"/>
    </font>
    <font>
      <b/>
      <sz val="16"/>
      <color indexed="9"/>
      <name val="Arial"/>
      <family val="0"/>
    </font>
    <font>
      <b/>
      <i/>
      <sz val="14"/>
      <color indexed="8"/>
      <name val="Arial"/>
      <family val="0"/>
    </font>
    <font>
      <b/>
      <sz val="18"/>
      <color indexed="9"/>
      <name val="Arial"/>
      <family val="0"/>
    </font>
    <font>
      <sz val="22"/>
      <color indexed="8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10"/>
      <name val="Arial"/>
      <family val="0"/>
    </font>
    <font>
      <b/>
      <sz val="10"/>
      <color indexed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13"/>
      <name val="Arial"/>
      <family val="0"/>
    </font>
    <font>
      <b/>
      <i/>
      <sz val="12"/>
      <color indexed="8"/>
      <name val="Arial"/>
      <family val="0"/>
    </font>
    <font>
      <b/>
      <sz val="11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indexed="8"/>
      <name val="Arial"/>
      <family val="0"/>
    </font>
    <font>
      <b/>
      <i/>
      <sz val="10"/>
      <color indexed="10"/>
      <name val="Arial"/>
      <family val="0"/>
    </font>
    <font>
      <u val="single"/>
      <sz val="8"/>
      <color indexed="8"/>
      <name val="Arial"/>
      <family val="0"/>
    </font>
    <font>
      <b/>
      <i/>
      <sz val="10"/>
      <color indexed="8"/>
      <name val="Libre Franklin"/>
      <family val="0"/>
    </font>
    <font>
      <b/>
      <i/>
      <sz val="9"/>
      <color indexed="8"/>
      <name val="Times New Roman"/>
      <family val="0"/>
    </font>
    <font>
      <b/>
      <u val="single"/>
      <sz val="12"/>
      <color indexed="8"/>
      <name val="Arial"/>
      <family val="0"/>
    </font>
    <font>
      <b/>
      <i/>
      <sz val="10"/>
      <color indexed="8"/>
      <name val="Libre Baskerville"/>
      <family val="0"/>
    </font>
    <font>
      <b/>
      <i/>
      <sz val="11"/>
      <color indexed="8"/>
      <name val="Libre Baskerville"/>
      <family val="0"/>
    </font>
    <font>
      <b/>
      <i/>
      <sz val="9"/>
      <color indexed="8"/>
      <name val="Libre Baskerville"/>
      <family val="0"/>
    </font>
    <font>
      <b/>
      <sz val="9"/>
      <color indexed="8"/>
      <name val="Arial"/>
      <family val="0"/>
    </font>
    <font>
      <b/>
      <i/>
      <sz val="12"/>
      <color indexed="8"/>
      <name val="Libre Baskerville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8"/>
      <color indexed="8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b/>
      <sz val="10"/>
      <color indexed="8"/>
      <name val="Tahoma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u val="single"/>
      <sz val="10"/>
      <color indexed="12"/>
      <name val="Tahoma"/>
      <family val="0"/>
    </font>
    <font>
      <sz val="18"/>
      <color indexed="8"/>
      <name val="Tahoma"/>
      <family val="2"/>
    </font>
    <font>
      <b/>
      <sz val="15"/>
      <color indexed="8"/>
      <name val="Tahoma"/>
      <family val="2"/>
    </font>
    <font>
      <b/>
      <sz val="13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1"/>
      <color theme="3"/>
      <name val="Tahoma"/>
      <family val="2"/>
    </font>
    <font>
      <sz val="11"/>
      <color theme="0"/>
      <name val="Tahoma"/>
      <family val="2"/>
    </font>
    <font>
      <sz val="11"/>
      <color rgb="FF3F3F76"/>
      <name val="Tahoma"/>
      <family val="2"/>
    </font>
    <font>
      <u val="single"/>
      <sz val="10"/>
      <color theme="10"/>
      <name val="Tahoma"/>
      <family val="0"/>
    </font>
    <font>
      <u val="single"/>
      <sz val="10"/>
      <color theme="11"/>
      <name val="Tahoma"/>
      <family val="0"/>
    </font>
    <font>
      <sz val="11"/>
      <color rgb="FF9C0006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1"/>
      <name val="Tahoma"/>
      <family val="2"/>
    </font>
    <font>
      <b/>
      <u val="single"/>
      <sz val="10"/>
      <color theme="1"/>
      <name val="Tahoma"/>
      <family val="0"/>
    </font>
    <font>
      <sz val="10"/>
      <color theme="1"/>
      <name val="Tahoma"/>
      <family val="0"/>
    </font>
    <font>
      <b/>
      <sz val="10"/>
      <color rgb="FF000000"/>
      <name val="Arial"/>
      <family val="0"/>
    </font>
    <font>
      <b/>
      <sz val="12"/>
      <color rgb="FFFF0000"/>
      <name val="Arial"/>
      <family val="0"/>
    </font>
    <font>
      <sz val="10"/>
      <color rgb="FF000000"/>
      <name val="Arial"/>
      <family val="0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sz val="9"/>
      <color rgb="FF000000"/>
      <name val="Arial"/>
      <family val="0"/>
    </font>
    <font>
      <b/>
      <sz val="22"/>
      <color rgb="FF000000"/>
      <name val="Arial"/>
      <family val="0"/>
    </font>
    <font>
      <sz val="22"/>
      <color theme="1"/>
      <name val="Arial"/>
      <family val="0"/>
    </font>
    <font>
      <sz val="14"/>
      <color rgb="FF000000"/>
      <name val="Arial"/>
      <family val="0"/>
    </font>
    <font>
      <b/>
      <i/>
      <sz val="12"/>
      <color rgb="FFFF0000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FF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FFFF00"/>
      <name val="Arial"/>
      <family val="0"/>
    </font>
    <font>
      <b/>
      <i/>
      <sz val="12"/>
      <color rgb="FF000000"/>
      <name val="Arial"/>
      <family val="0"/>
    </font>
    <font>
      <b/>
      <sz val="11"/>
      <color rgb="FF000000"/>
      <name val="Arial"/>
      <family val="0"/>
    </font>
    <font>
      <b/>
      <i/>
      <sz val="10"/>
      <color rgb="FF000000"/>
      <name val="Arial"/>
      <family val="0"/>
    </font>
    <font>
      <sz val="11"/>
      <color rgb="FF000000"/>
      <name val="Arial"/>
      <family val="0"/>
    </font>
    <font>
      <b/>
      <i/>
      <sz val="10"/>
      <color rgb="FFFF0000"/>
      <name val="Arial"/>
      <family val="0"/>
    </font>
    <font>
      <b/>
      <sz val="11"/>
      <color theme="1"/>
      <name val="Arial"/>
      <family val="0"/>
    </font>
    <font>
      <u val="single"/>
      <sz val="8"/>
      <color rgb="FF000000"/>
      <name val="Arial"/>
      <family val="0"/>
    </font>
    <font>
      <b/>
      <i/>
      <sz val="10"/>
      <color rgb="FF000000"/>
      <name val="Libre Franklin"/>
      <family val="0"/>
    </font>
    <font>
      <b/>
      <sz val="14"/>
      <color rgb="FF000000"/>
      <name val="Arial"/>
      <family val="0"/>
    </font>
    <font>
      <b/>
      <i/>
      <sz val="9"/>
      <color theme="1"/>
      <name val="Times New Roman"/>
      <family val="0"/>
    </font>
    <font>
      <b/>
      <u val="single"/>
      <sz val="12"/>
      <color rgb="FF000000"/>
      <name val="Arial"/>
      <family val="0"/>
    </font>
    <font>
      <b/>
      <sz val="9"/>
      <color rgb="FF000000"/>
      <name val="Arial"/>
      <family val="0"/>
    </font>
    <font>
      <b/>
      <i/>
      <sz val="9"/>
      <color rgb="FF000000"/>
      <name val="Libre Baskerville"/>
      <family val="0"/>
    </font>
    <font>
      <b/>
      <i/>
      <sz val="10"/>
      <color rgb="FF000000"/>
      <name val="Libre Baskerville"/>
      <family val="0"/>
    </font>
    <font>
      <b/>
      <sz val="18"/>
      <color rgb="FF000000"/>
      <name val="Arial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10"/>
      <color rgb="FF000000"/>
      <name val="Times New Roman"/>
      <family val="0"/>
    </font>
    <font>
      <sz val="9"/>
      <color theme="1"/>
      <name val="Times New Roman"/>
      <family val="0"/>
    </font>
    <font>
      <sz val="8"/>
      <color theme="1"/>
      <name val="Times New Roman"/>
      <family val="0"/>
    </font>
    <font>
      <b/>
      <sz val="8"/>
      <color theme="1"/>
      <name val="Times New Roman"/>
      <family val="0"/>
    </font>
    <font>
      <sz val="10"/>
      <color theme="1"/>
      <name val="Times New Roman"/>
      <family val="0"/>
    </font>
    <font>
      <sz val="12"/>
      <color theme="1"/>
      <name val="Times New Roman"/>
      <family val="0"/>
    </font>
    <font>
      <sz val="14"/>
      <color theme="1"/>
      <name val="Times New Roman"/>
      <family val="0"/>
    </font>
    <font>
      <sz val="11"/>
      <color theme="1"/>
      <name val="Times New Roman"/>
      <family val="0"/>
    </font>
    <font>
      <b/>
      <sz val="16"/>
      <color rgb="FF000000"/>
      <name val="Arial"/>
      <family val="0"/>
    </font>
    <font>
      <b/>
      <sz val="16"/>
      <color theme="0"/>
      <name val="Arial"/>
      <family val="0"/>
    </font>
    <font>
      <b/>
      <i/>
      <sz val="14"/>
      <color rgb="FF000000"/>
      <name val="Arial"/>
      <family val="0"/>
    </font>
    <font>
      <b/>
      <sz val="16"/>
      <color rgb="FFFF0000"/>
      <name val="Arial"/>
      <family val="0"/>
    </font>
    <font>
      <sz val="16"/>
      <color theme="1"/>
      <name val="Arial"/>
      <family val="0"/>
    </font>
    <font>
      <b/>
      <sz val="18"/>
      <color theme="0"/>
      <name val="Arial"/>
      <family val="0"/>
    </font>
    <font>
      <b/>
      <sz val="14"/>
      <color rgb="FF000000"/>
      <name val="Times New Roman"/>
      <family val="0"/>
    </font>
    <font>
      <b/>
      <i/>
      <sz val="12"/>
      <color rgb="FF000000"/>
      <name val="Libre Baskerville"/>
      <family val="0"/>
    </font>
    <font>
      <b/>
      <i/>
      <sz val="11"/>
      <color rgb="FF000000"/>
      <name val="Libre Baskerville"/>
      <family val="0"/>
    </font>
    <font>
      <sz val="16"/>
      <color theme="1"/>
      <name val="Times New Roman"/>
      <family val="0"/>
    </font>
    <font>
      <b/>
      <sz val="8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3" fillId="21" borderId="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76" fillId="0" borderId="8" applyNumberFormat="0" applyFill="0" applyAlignment="0" applyProtection="0"/>
    <xf numFmtId="0" fontId="88" fillId="0" borderId="9" applyNumberFormat="0" applyFill="0" applyAlignment="0" applyProtection="0"/>
  </cellStyleXfs>
  <cellXfs count="429">
    <xf numFmtId="0" fontId="0" fillId="0" borderId="0" xfId="0" applyFont="1" applyAlignment="1">
      <alignment/>
    </xf>
    <xf numFmtId="0" fontId="89" fillId="0" borderId="10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0" fillId="0" borderId="12" xfId="0" applyFont="1" applyBorder="1" applyAlignment="1">
      <alignment/>
    </xf>
    <xf numFmtId="0" fontId="90" fillId="0" borderId="13" xfId="0" applyFont="1" applyBorder="1" applyAlignment="1">
      <alignment/>
    </xf>
    <xf numFmtId="0" fontId="90" fillId="0" borderId="0" xfId="0" applyFont="1" applyAlignment="1">
      <alignment/>
    </xf>
    <xf numFmtId="0" fontId="90" fillId="0" borderId="14" xfId="0" applyFont="1" applyBorder="1" applyAlignment="1">
      <alignment/>
    </xf>
    <xf numFmtId="0" fontId="90" fillId="0" borderId="15" xfId="0" applyFont="1" applyBorder="1" applyAlignment="1">
      <alignment horizontal="center"/>
    </xf>
    <xf numFmtId="0" fontId="90" fillId="0" borderId="16" xfId="0" applyFont="1" applyBorder="1" applyAlignment="1">
      <alignment/>
    </xf>
    <xf numFmtId="0" fontId="90" fillId="0" borderId="17" xfId="0" applyFont="1" applyBorder="1" applyAlignment="1">
      <alignment/>
    </xf>
    <xf numFmtId="0" fontId="90" fillId="0" borderId="15" xfId="0" applyFont="1" applyBorder="1" applyAlignment="1">
      <alignment/>
    </xf>
    <xf numFmtId="0" fontId="90" fillId="33" borderId="0" xfId="0" applyFont="1" applyFill="1" applyBorder="1" applyAlignment="1">
      <alignment/>
    </xf>
    <xf numFmtId="0" fontId="91" fillId="34" borderId="18" xfId="0" applyFont="1" applyFill="1" applyBorder="1" applyAlignment="1">
      <alignment horizontal="center" vertical="center"/>
    </xf>
    <xf numFmtId="0" fontId="92" fillId="35" borderId="19" xfId="0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3" fillId="36" borderId="0" xfId="0" applyFont="1" applyFill="1" applyBorder="1" applyAlignment="1">
      <alignment/>
    </xf>
    <xf numFmtId="1" fontId="91" fillId="34" borderId="20" xfId="0" applyNumberFormat="1" applyFont="1" applyFill="1" applyBorder="1" applyAlignment="1">
      <alignment horizontal="center" vertical="center"/>
    </xf>
    <xf numFmtId="164" fontId="91" fillId="34" borderId="20" xfId="0" applyNumberFormat="1" applyFont="1" applyFill="1" applyBorder="1" applyAlignment="1">
      <alignment horizontal="center" vertical="center"/>
    </xf>
    <xf numFmtId="164" fontId="91" fillId="35" borderId="20" xfId="0" applyNumberFormat="1" applyFont="1" applyFill="1" applyBorder="1" applyAlignment="1">
      <alignment horizontal="center" vertical="center"/>
    </xf>
    <xf numFmtId="164" fontId="91" fillId="37" borderId="21" xfId="0" applyNumberFormat="1" applyFont="1" applyFill="1" applyBorder="1" applyAlignment="1">
      <alignment horizontal="center" vertical="center"/>
    </xf>
    <xf numFmtId="0" fontId="93" fillId="36" borderId="22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3" fillId="38" borderId="0" xfId="0" applyFont="1" applyFill="1" applyBorder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3" fillId="38" borderId="0" xfId="0" applyFont="1" applyFill="1" applyBorder="1" applyAlignment="1">
      <alignment horizontal="center"/>
    </xf>
    <xf numFmtId="0" fontId="93" fillId="0" borderId="0" xfId="0" applyFont="1" applyAlignment="1">
      <alignment horizontal="center" vertical="center"/>
    </xf>
    <xf numFmtId="2" fontId="93" fillId="0" borderId="0" xfId="0" applyNumberFormat="1" applyFont="1" applyAlignment="1">
      <alignment/>
    </xf>
    <xf numFmtId="0" fontId="93" fillId="0" borderId="0" xfId="0" applyFont="1" applyAlignment="1">
      <alignment horizontal="right"/>
    </xf>
    <xf numFmtId="0" fontId="91" fillId="0" borderId="0" xfId="0" applyFont="1" applyAlignment="1">
      <alignment horizontal="center"/>
    </xf>
    <xf numFmtId="0" fontId="93" fillId="0" borderId="23" xfId="0" applyFont="1" applyBorder="1" applyAlignment="1">
      <alignment/>
    </xf>
    <xf numFmtId="0" fontId="94" fillId="0" borderId="24" xfId="0" applyFont="1" applyBorder="1" applyAlignment="1">
      <alignment horizontal="center"/>
    </xf>
    <xf numFmtId="1" fontId="91" fillId="0" borderId="23" xfId="0" applyNumberFormat="1" applyFont="1" applyBorder="1" applyAlignment="1">
      <alignment horizontal="center"/>
    </xf>
    <xf numFmtId="2" fontId="91" fillId="0" borderId="23" xfId="0" applyNumberFormat="1" applyFont="1" applyBorder="1" applyAlignment="1">
      <alignment horizontal="center"/>
    </xf>
    <xf numFmtId="0" fontId="93" fillId="0" borderId="18" xfId="0" applyFont="1" applyBorder="1" applyAlignment="1">
      <alignment/>
    </xf>
    <xf numFmtId="0" fontId="94" fillId="0" borderId="25" xfId="0" applyFont="1" applyBorder="1" applyAlignment="1">
      <alignment horizontal="center"/>
    </xf>
    <xf numFmtId="0" fontId="91" fillId="38" borderId="0" xfId="0" applyFont="1" applyFill="1" applyBorder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26" xfId="0" applyFont="1" applyBorder="1" applyAlignment="1">
      <alignment/>
    </xf>
    <xf numFmtId="0" fontId="91" fillId="0" borderId="27" xfId="0" applyFont="1" applyBorder="1" applyAlignment="1">
      <alignment/>
    </xf>
    <xf numFmtId="0" fontId="93" fillId="0" borderId="27" xfId="0" applyFont="1" applyBorder="1" applyAlignment="1">
      <alignment/>
    </xf>
    <xf numFmtId="0" fontId="93" fillId="0" borderId="28" xfId="0" applyFont="1" applyBorder="1" applyAlignment="1">
      <alignment/>
    </xf>
    <xf numFmtId="0" fontId="94" fillId="0" borderId="0" xfId="0" applyFont="1" applyAlignment="1">
      <alignment horizontal="center"/>
    </xf>
    <xf numFmtId="0" fontId="91" fillId="36" borderId="0" xfId="0" applyFont="1" applyFill="1" applyBorder="1" applyAlignment="1">
      <alignment horizontal="center"/>
    </xf>
    <xf numFmtId="0" fontId="93" fillId="0" borderId="29" xfId="0" applyFont="1" applyBorder="1" applyAlignment="1">
      <alignment/>
    </xf>
    <xf numFmtId="0" fontId="91" fillId="0" borderId="30" xfId="0" applyFont="1" applyBorder="1" applyAlignment="1">
      <alignment/>
    </xf>
    <xf numFmtId="0" fontId="93" fillId="0" borderId="30" xfId="0" applyFont="1" applyBorder="1" applyAlignment="1">
      <alignment/>
    </xf>
    <xf numFmtId="0" fontId="93" fillId="0" borderId="31" xfId="0" applyFont="1" applyBorder="1" applyAlignment="1">
      <alignment/>
    </xf>
    <xf numFmtId="0" fontId="95" fillId="0" borderId="26" xfId="0" applyFont="1" applyBorder="1" applyAlignment="1">
      <alignment/>
    </xf>
    <xf numFmtId="0" fontId="90" fillId="0" borderId="27" xfId="0" applyFont="1" applyBorder="1" applyAlignment="1">
      <alignment/>
    </xf>
    <xf numFmtId="0" fontId="90" fillId="0" borderId="27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3" fillId="0" borderId="24" xfId="0" applyFont="1" applyBorder="1" applyAlignment="1">
      <alignment/>
    </xf>
    <xf numFmtId="0" fontId="90" fillId="0" borderId="30" xfId="0" applyFont="1" applyBorder="1" applyAlignment="1">
      <alignment horizontal="center"/>
    </xf>
    <xf numFmtId="0" fontId="90" fillId="0" borderId="28" xfId="0" applyFont="1" applyBorder="1" applyAlignment="1">
      <alignment horizontal="center"/>
    </xf>
    <xf numFmtId="0" fontId="96" fillId="36" borderId="0" xfId="0" applyFont="1" applyFill="1" applyBorder="1" applyAlignment="1">
      <alignment horizontal="center" vertical="center"/>
    </xf>
    <xf numFmtId="0" fontId="93" fillId="36" borderId="0" xfId="0" applyFont="1" applyFill="1" applyBorder="1" applyAlignment="1">
      <alignment horizontal="center"/>
    </xf>
    <xf numFmtId="0" fontId="93" fillId="36" borderId="0" xfId="0" applyFont="1" applyFill="1" applyBorder="1" applyAlignment="1">
      <alignment horizontal="center" vertical="center"/>
    </xf>
    <xf numFmtId="0" fontId="93" fillId="38" borderId="0" xfId="0" applyFont="1" applyFill="1" applyBorder="1" applyAlignment="1">
      <alignment horizontal="center" vertical="center"/>
    </xf>
    <xf numFmtId="0" fontId="91" fillId="36" borderId="0" xfId="0" applyFont="1" applyFill="1" applyBorder="1" applyAlignment="1">
      <alignment horizontal="right"/>
    </xf>
    <xf numFmtId="1" fontId="93" fillId="0" borderId="32" xfId="0" applyNumberFormat="1" applyFont="1" applyBorder="1" applyAlignment="1">
      <alignment horizontal="center" vertical="center"/>
    </xf>
    <xf numFmtId="164" fontId="93" fillId="0" borderId="32" xfId="0" applyNumberFormat="1" applyFont="1" applyBorder="1" applyAlignment="1">
      <alignment/>
    </xf>
    <xf numFmtId="165" fontId="93" fillId="0" borderId="0" xfId="0" applyNumberFormat="1" applyFont="1" applyAlignment="1">
      <alignment/>
    </xf>
    <xf numFmtId="165" fontId="97" fillId="0" borderId="0" xfId="0" applyNumberFormat="1" applyFont="1" applyAlignment="1">
      <alignment vertical="center"/>
    </xf>
    <xf numFmtId="0" fontId="93" fillId="36" borderId="27" xfId="0" applyFont="1" applyFill="1" applyBorder="1" applyAlignment="1">
      <alignment/>
    </xf>
    <xf numFmtId="1" fontId="98" fillId="0" borderId="0" xfId="0" applyNumberFormat="1" applyFont="1" applyAlignment="1">
      <alignment horizontal="center" vertical="center"/>
    </xf>
    <xf numFmtId="0" fontId="99" fillId="36" borderId="0" xfId="0" applyFont="1" applyFill="1" applyBorder="1" applyAlignment="1">
      <alignment vertical="center"/>
    </xf>
    <xf numFmtId="0" fontId="100" fillId="39" borderId="20" xfId="0" applyFont="1" applyFill="1" applyBorder="1" applyAlignment="1">
      <alignment horizontal="center" vertical="center"/>
    </xf>
    <xf numFmtId="0" fontId="101" fillId="36" borderId="0" xfId="0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102" fillId="0" borderId="17" xfId="0" applyFont="1" applyBorder="1" applyAlignment="1">
      <alignment horizontal="center" vertical="center"/>
    </xf>
    <xf numFmtId="0" fontId="100" fillId="39" borderId="34" xfId="0" applyFont="1" applyFill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93" fillId="0" borderId="0" xfId="0" applyFont="1" applyAlignment="1">
      <alignment horizontal="left"/>
    </xf>
    <xf numFmtId="0" fontId="92" fillId="39" borderId="36" xfId="0" applyFont="1" applyFill="1" applyBorder="1" applyAlignment="1">
      <alignment horizontal="center" vertical="center"/>
    </xf>
    <xf numFmtId="0" fontId="103" fillId="36" borderId="0" xfId="0" applyFont="1" applyFill="1" applyBorder="1" applyAlignment="1">
      <alignment horizontal="right"/>
    </xf>
    <xf numFmtId="2" fontId="98" fillId="35" borderId="18" xfId="0" applyNumberFormat="1" applyFont="1" applyFill="1" applyBorder="1" applyAlignment="1">
      <alignment horizontal="center" vertical="center"/>
    </xf>
    <xf numFmtId="2" fontId="98" fillId="35" borderId="25" xfId="0" applyNumberFormat="1" applyFont="1" applyFill="1" applyBorder="1" applyAlignment="1">
      <alignment horizontal="center" vertical="center"/>
    </xf>
    <xf numFmtId="0" fontId="92" fillId="39" borderId="20" xfId="0" applyFont="1" applyFill="1" applyBorder="1" applyAlignment="1">
      <alignment horizontal="center" vertical="center"/>
    </xf>
    <xf numFmtId="0" fontId="93" fillId="0" borderId="37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3" fillId="0" borderId="39" xfId="0" applyFont="1" applyBorder="1" applyAlignment="1">
      <alignment horizontal="center"/>
    </xf>
    <xf numFmtId="2" fontId="93" fillId="0" borderId="40" xfId="0" applyNumberFormat="1" applyFont="1" applyBorder="1" applyAlignment="1">
      <alignment horizontal="center"/>
    </xf>
    <xf numFmtId="2" fontId="93" fillId="38" borderId="0" xfId="0" applyNumberFormat="1" applyFont="1" applyFill="1" applyBorder="1" applyAlignment="1">
      <alignment/>
    </xf>
    <xf numFmtId="0" fontId="99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4" fillId="0" borderId="0" xfId="0" applyFont="1" applyAlignment="1">
      <alignment horizontal="center"/>
    </xf>
    <xf numFmtId="0" fontId="104" fillId="38" borderId="0" xfId="0" applyFont="1" applyFill="1" applyBorder="1" applyAlignment="1">
      <alignment/>
    </xf>
    <xf numFmtId="0" fontId="106" fillId="38" borderId="0" xfId="0" applyFont="1" applyFill="1" applyBorder="1" applyAlignment="1">
      <alignment/>
    </xf>
    <xf numFmtId="0" fontId="104" fillId="38" borderId="0" xfId="0" applyFont="1" applyFill="1" applyBorder="1" applyAlignment="1">
      <alignment horizontal="center"/>
    </xf>
    <xf numFmtId="1" fontId="91" fillId="0" borderId="0" xfId="0" applyNumberFormat="1" applyFont="1" applyAlignment="1">
      <alignment horizontal="center"/>
    </xf>
    <xf numFmtId="0" fontId="101" fillId="0" borderId="0" xfId="0" applyFont="1" applyAlignment="1">
      <alignment horizontal="right"/>
    </xf>
    <xf numFmtId="0" fontId="107" fillId="0" borderId="0" xfId="0" applyFont="1" applyAlignment="1">
      <alignment horizontal="left"/>
    </xf>
    <xf numFmtId="0" fontId="101" fillId="0" borderId="0" xfId="0" applyFont="1" applyAlignment="1">
      <alignment/>
    </xf>
    <xf numFmtId="0" fontId="108" fillId="0" borderId="0" xfId="0" applyFont="1" applyAlignment="1">
      <alignment horizontal="center"/>
    </xf>
    <xf numFmtId="0" fontId="104" fillId="0" borderId="13" xfId="0" applyFont="1" applyBorder="1" applyAlignment="1">
      <alignment/>
    </xf>
    <xf numFmtId="0" fontId="105" fillId="0" borderId="0" xfId="0" applyFont="1" applyAlignment="1">
      <alignment horizontal="center"/>
    </xf>
    <xf numFmtId="2" fontId="105" fillId="0" borderId="0" xfId="0" applyNumberFormat="1" applyFont="1" applyAlignment="1">
      <alignment horizontal="center"/>
    </xf>
    <xf numFmtId="2" fontId="105" fillId="0" borderId="0" xfId="0" applyNumberFormat="1" applyFont="1" applyAlignment="1">
      <alignment/>
    </xf>
    <xf numFmtId="0" fontId="103" fillId="0" borderId="0" xfId="0" applyFont="1" applyAlignment="1">
      <alignment/>
    </xf>
    <xf numFmtId="169" fontId="105" fillId="0" borderId="0" xfId="0" applyNumberFormat="1" applyFont="1" applyAlignment="1">
      <alignment horizontal="center"/>
    </xf>
    <xf numFmtId="2" fontId="91" fillId="0" borderId="0" xfId="0" applyNumberFormat="1" applyFont="1" applyAlignment="1">
      <alignment/>
    </xf>
    <xf numFmtId="0" fontId="103" fillId="0" borderId="0" xfId="0" applyFont="1" applyAlignment="1">
      <alignment horizontal="center"/>
    </xf>
    <xf numFmtId="2" fontId="93" fillId="38" borderId="0" xfId="0" applyNumberFormat="1" applyFont="1" applyFill="1" applyBorder="1" applyAlignment="1">
      <alignment horizontal="right"/>
    </xf>
    <xf numFmtId="9" fontId="104" fillId="0" borderId="0" xfId="0" applyNumberFormat="1" applyFont="1" applyAlignment="1">
      <alignment horizontal="center" vertical="center"/>
    </xf>
    <xf numFmtId="9" fontId="104" fillId="40" borderId="0" xfId="0" applyNumberFormat="1" applyFont="1" applyFill="1" applyBorder="1" applyAlignment="1">
      <alignment horizontal="center" vertical="center"/>
    </xf>
    <xf numFmtId="9" fontId="104" fillId="38" borderId="0" xfId="0" applyNumberFormat="1" applyFont="1" applyFill="1" applyBorder="1" applyAlignment="1">
      <alignment horizontal="center" vertical="center"/>
    </xf>
    <xf numFmtId="1" fontId="105" fillId="0" borderId="0" xfId="0" applyNumberFormat="1" applyFont="1" applyAlignment="1">
      <alignment/>
    </xf>
    <xf numFmtId="1" fontId="104" fillId="34" borderId="0" xfId="0" applyNumberFormat="1" applyFont="1" applyFill="1" applyBorder="1" applyAlignment="1">
      <alignment/>
    </xf>
    <xf numFmtId="0" fontId="104" fillId="0" borderId="0" xfId="0" applyFont="1" applyAlignment="1">
      <alignment horizontal="right"/>
    </xf>
    <xf numFmtId="0" fontId="104" fillId="41" borderId="0" xfId="0" applyFont="1" applyFill="1" applyBorder="1" applyAlignment="1">
      <alignment horizontal="center"/>
    </xf>
    <xf numFmtId="2" fontId="105" fillId="0" borderId="0" xfId="0" applyNumberFormat="1" applyFont="1" applyAlignment="1">
      <alignment horizontal="left"/>
    </xf>
    <xf numFmtId="1" fontId="104" fillId="0" borderId="0" xfId="0" applyNumberFormat="1" applyFont="1" applyAlignment="1">
      <alignment/>
    </xf>
    <xf numFmtId="2" fontId="105" fillId="38" borderId="0" xfId="0" applyNumberFormat="1" applyFont="1" applyFill="1" applyBorder="1" applyAlignment="1">
      <alignment/>
    </xf>
    <xf numFmtId="2" fontId="104" fillId="0" borderId="0" xfId="0" applyNumberFormat="1" applyFont="1" applyAlignment="1">
      <alignment horizontal="center"/>
    </xf>
    <xf numFmtId="169" fontId="91" fillId="0" borderId="0" xfId="0" applyNumberFormat="1" applyFont="1" applyAlignment="1">
      <alignment horizontal="left"/>
    </xf>
    <xf numFmtId="0" fontId="109" fillId="0" borderId="0" xfId="0" applyFont="1" applyAlignment="1">
      <alignment/>
    </xf>
    <xf numFmtId="1" fontId="108" fillId="0" borderId="0" xfId="0" applyNumberFormat="1" applyFont="1" applyAlignment="1">
      <alignment/>
    </xf>
    <xf numFmtId="1" fontId="105" fillId="38" borderId="0" xfId="0" applyNumberFormat="1" applyFont="1" applyFill="1" applyBorder="1" applyAlignment="1">
      <alignment horizontal="center"/>
    </xf>
    <xf numFmtId="2" fontId="91" fillId="0" borderId="0" xfId="0" applyNumberFormat="1" applyFont="1" applyAlignment="1">
      <alignment horizontal="left"/>
    </xf>
    <xf numFmtId="1" fontId="93" fillId="0" borderId="0" xfId="0" applyNumberFormat="1" applyFont="1" applyAlignment="1">
      <alignment/>
    </xf>
    <xf numFmtId="9" fontId="104" fillId="0" borderId="0" xfId="0" applyNumberFormat="1" applyFont="1" applyAlignment="1">
      <alignment/>
    </xf>
    <xf numFmtId="1" fontId="102" fillId="34" borderId="0" xfId="0" applyNumberFormat="1" applyFont="1" applyFill="1" applyBorder="1" applyAlignment="1">
      <alignment horizontal="center"/>
    </xf>
    <xf numFmtId="1" fontId="104" fillId="0" borderId="0" xfId="0" applyNumberFormat="1" applyFont="1" applyAlignment="1">
      <alignment horizontal="center"/>
    </xf>
    <xf numFmtId="2" fontId="104" fillId="0" borderId="0" xfId="0" applyNumberFormat="1" applyFont="1" applyAlignment="1">
      <alignment horizontal="right"/>
    </xf>
    <xf numFmtId="169" fontId="104" fillId="0" borderId="0" xfId="0" applyNumberFormat="1" applyFont="1" applyAlignment="1">
      <alignment/>
    </xf>
    <xf numFmtId="2" fontId="104" fillId="0" borderId="0" xfId="0" applyNumberFormat="1" applyFont="1" applyAlignment="1">
      <alignment horizontal="left"/>
    </xf>
    <xf numFmtId="2" fontId="93" fillId="0" borderId="0" xfId="0" applyNumberFormat="1" applyFont="1" applyAlignment="1">
      <alignment horizontal="right"/>
    </xf>
    <xf numFmtId="1" fontId="104" fillId="34" borderId="0" xfId="0" applyNumberFormat="1" applyFont="1" applyFill="1" applyBorder="1" applyAlignment="1">
      <alignment horizontal="center"/>
    </xf>
    <xf numFmtId="1" fontId="105" fillId="0" borderId="0" xfId="0" applyNumberFormat="1" applyFont="1" applyAlignment="1">
      <alignment horizontal="center"/>
    </xf>
    <xf numFmtId="2" fontId="104" fillId="0" borderId="0" xfId="0" applyNumberFormat="1" applyFont="1" applyAlignment="1">
      <alignment/>
    </xf>
    <xf numFmtId="1" fontId="91" fillId="0" borderId="0" xfId="0" applyNumberFormat="1" applyFont="1" applyAlignment="1">
      <alignment horizontal="left"/>
    </xf>
    <xf numFmtId="0" fontId="104" fillId="34" borderId="0" xfId="0" applyFont="1" applyFill="1" applyBorder="1" applyAlignment="1">
      <alignment/>
    </xf>
    <xf numFmtId="1" fontId="108" fillId="34" borderId="0" xfId="0" applyNumberFormat="1" applyFont="1" applyFill="1" applyBorder="1" applyAlignment="1">
      <alignment/>
    </xf>
    <xf numFmtId="0" fontId="110" fillId="0" borderId="0" xfId="0" applyFont="1" applyAlignment="1">
      <alignment horizontal="right"/>
    </xf>
    <xf numFmtId="0" fontId="108" fillId="0" borderId="0" xfId="0" applyFont="1" applyAlignment="1">
      <alignment horizontal="left"/>
    </xf>
    <xf numFmtId="2" fontId="91" fillId="0" borderId="0" xfId="0" applyNumberFormat="1" applyFont="1" applyAlignment="1">
      <alignment horizontal="right"/>
    </xf>
    <xf numFmtId="1" fontId="91" fillId="0" borderId="0" xfId="0" applyNumberFormat="1" applyFont="1" applyAlignment="1">
      <alignment horizontal="right"/>
    </xf>
    <xf numFmtId="2" fontId="91" fillId="0" borderId="0" xfId="0" applyNumberFormat="1" applyFont="1" applyAlignment="1">
      <alignment horizontal="center"/>
    </xf>
    <xf numFmtId="0" fontId="111" fillId="0" borderId="0" xfId="0" applyFont="1" applyAlignment="1">
      <alignment horizontal="center"/>
    </xf>
    <xf numFmtId="1" fontId="91" fillId="34" borderId="0" xfId="0" applyNumberFormat="1" applyFont="1" applyFill="1" applyBorder="1" applyAlignment="1">
      <alignment horizontal="center"/>
    </xf>
    <xf numFmtId="0" fontId="104" fillId="0" borderId="0" xfId="0" applyFont="1" applyAlignment="1">
      <alignment horizontal="left"/>
    </xf>
    <xf numFmtId="10" fontId="104" fillId="40" borderId="0" xfId="0" applyNumberFormat="1" applyFont="1" applyFill="1" applyBorder="1" applyAlignment="1">
      <alignment horizontal="center" vertical="center"/>
    </xf>
    <xf numFmtId="0" fontId="104" fillId="42" borderId="0" xfId="0" applyFont="1" applyFill="1" applyBorder="1" applyAlignment="1">
      <alignment horizontal="right"/>
    </xf>
    <xf numFmtId="0" fontId="93" fillId="0" borderId="0" xfId="0" applyFont="1" applyAlignment="1">
      <alignment vertical="center"/>
    </xf>
    <xf numFmtId="2" fontId="93" fillId="0" borderId="0" xfId="0" applyNumberFormat="1" applyFont="1" applyAlignment="1">
      <alignment horizontal="center"/>
    </xf>
    <xf numFmtId="2" fontId="91" fillId="0" borderId="0" xfId="0" applyNumberFormat="1" applyFont="1" applyAlignment="1">
      <alignment vertical="center"/>
    </xf>
    <xf numFmtId="1" fontId="112" fillId="34" borderId="0" xfId="0" applyNumberFormat="1" applyFont="1" applyFill="1" applyBorder="1" applyAlignment="1">
      <alignment horizontal="center"/>
    </xf>
    <xf numFmtId="1" fontId="112" fillId="34" borderId="0" xfId="0" applyNumberFormat="1" applyFont="1" applyFill="1" applyBorder="1" applyAlignment="1">
      <alignment/>
    </xf>
    <xf numFmtId="0" fontId="105" fillId="0" borderId="0" xfId="0" applyFont="1" applyAlignment="1">
      <alignment horizontal="left"/>
    </xf>
    <xf numFmtId="169" fontId="104" fillId="38" borderId="0" xfId="0" applyNumberFormat="1" applyFont="1" applyFill="1" applyBorder="1" applyAlignment="1">
      <alignment/>
    </xf>
    <xf numFmtId="1" fontId="108" fillId="34" borderId="0" xfId="0" applyNumberFormat="1" applyFont="1" applyFill="1" applyBorder="1" applyAlignment="1">
      <alignment horizontal="center"/>
    </xf>
    <xf numFmtId="0" fontId="105" fillId="0" borderId="26" xfId="0" applyFont="1" applyBorder="1" applyAlignment="1">
      <alignment/>
    </xf>
    <xf numFmtId="0" fontId="104" fillId="0" borderId="27" xfId="0" applyFont="1" applyBorder="1" applyAlignment="1">
      <alignment/>
    </xf>
    <xf numFmtId="0" fontId="104" fillId="0" borderId="27" xfId="0" applyFont="1" applyBorder="1" applyAlignment="1">
      <alignment horizontal="center"/>
    </xf>
    <xf numFmtId="0" fontId="104" fillId="38" borderId="27" xfId="0" applyFont="1" applyFill="1" applyBorder="1" applyAlignment="1">
      <alignment/>
    </xf>
    <xf numFmtId="0" fontId="104" fillId="0" borderId="28" xfId="0" applyFont="1" applyBorder="1" applyAlignment="1">
      <alignment/>
    </xf>
    <xf numFmtId="0" fontId="104" fillId="0" borderId="23" xfId="0" applyFont="1" applyBorder="1" applyAlignment="1">
      <alignment/>
    </xf>
    <xf numFmtId="0" fontId="104" fillId="0" borderId="24" xfId="0" applyFont="1" applyBorder="1" applyAlignment="1">
      <alignment/>
    </xf>
    <xf numFmtId="167" fontId="104" fillId="0" borderId="0" xfId="0" applyNumberFormat="1" applyFont="1" applyAlignment="1">
      <alignment horizontal="center"/>
    </xf>
    <xf numFmtId="0" fontId="104" fillId="42" borderId="0" xfId="0" applyFont="1" applyFill="1" applyBorder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104" fillId="0" borderId="29" xfId="0" applyFont="1" applyBorder="1" applyAlignment="1">
      <alignment/>
    </xf>
    <xf numFmtId="0" fontId="104" fillId="0" borderId="30" xfId="0" applyFont="1" applyBorder="1" applyAlignment="1">
      <alignment/>
    </xf>
    <xf numFmtId="0" fontId="104" fillId="0" borderId="30" xfId="0" applyFont="1" applyBorder="1" applyAlignment="1">
      <alignment horizontal="center"/>
    </xf>
    <xf numFmtId="0" fontId="104" fillId="38" borderId="30" xfId="0" applyFont="1" applyFill="1" applyBorder="1" applyAlignment="1">
      <alignment/>
    </xf>
    <xf numFmtId="0" fontId="104" fillId="41" borderId="30" xfId="0" applyFont="1" applyFill="1" applyBorder="1" applyAlignment="1">
      <alignment horizontal="center"/>
    </xf>
    <xf numFmtId="167" fontId="104" fillId="0" borderId="30" xfId="0" applyNumberFormat="1" applyFont="1" applyBorder="1" applyAlignment="1">
      <alignment horizontal="center"/>
    </xf>
    <xf numFmtId="0" fontId="104" fillId="0" borderId="31" xfId="0" applyFont="1" applyBorder="1" applyAlignment="1">
      <alignment/>
    </xf>
    <xf numFmtId="167" fontId="104" fillId="0" borderId="27" xfId="0" applyNumberFormat="1" applyFont="1" applyBorder="1" applyAlignment="1">
      <alignment horizontal="center"/>
    </xf>
    <xf numFmtId="164" fontId="104" fillId="0" borderId="0" xfId="0" applyNumberFormat="1" applyFont="1" applyAlignment="1">
      <alignment/>
    </xf>
    <xf numFmtId="167" fontId="104" fillId="0" borderId="0" xfId="0" applyNumberFormat="1" applyFont="1" applyAlignment="1">
      <alignment/>
    </xf>
    <xf numFmtId="0" fontId="104" fillId="0" borderId="24" xfId="0" applyFont="1" applyBorder="1" applyAlignment="1">
      <alignment horizontal="center"/>
    </xf>
    <xf numFmtId="10" fontId="104" fillId="0" borderId="0" xfId="0" applyNumberFormat="1" applyFont="1" applyAlignment="1">
      <alignment horizontal="center" vertical="center"/>
    </xf>
    <xf numFmtId="169" fontId="105" fillId="43" borderId="0" xfId="0" applyNumberFormat="1" applyFont="1" applyFill="1" applyBorder="1" applyAlignment="1">
      <alignment horizontal="center"/>
    </xf>
    <xf numFmtId="0" fontId="105" fillId="0" borderId="10" xfId="0" applyFont="1" applyBorder="1" applyAlignment="1">
      <alignment/>
    </xf>
    <xf numFmtId="0" fontId="105" fillId="0" borderId="11" xfId="0" applyFont="1" applyBorder="1" applyAlignment="1">
      <alignment/>
    </xf>
    <xf numFmtId="0" fontId="104" fillId="0" borderId="11" xfId="0" applyFont="1" applyBorder="1" applyAlignment="1">
      <alignment/>
    </xf>
    <xf numFmtId="0" fontId="104" fillId="0" borderId="12" xfId="0" applyFont="1" applyBorder="1" applyAlignment="1">
      <alignment horizontal="center"/>
    </xf>
    <xf numFmtId="0" fontId="105" fillId="0" borderId="13" xfId="0" applyFont="1" applyBorder="1" applyAlignment="1">
      <alignment/>
    </xf>
    <xf numFmtId="0" fontId="104" fillId="0" borderId="14" xfId="0" applyFont="1" applyBorder="1" applyAlignment="1">
      <alignment horizontal="center"/>
    </xf>
    <xf numFmtId="0" fontId="104" fillId="0" borderId="26" xfId="0" applyFont="1" applyBorder="1" applyAlignment="1">
      <alignment/>
    </xf>
    <xf numFmtId="1" fontId="91" fillId="0" borderId="14" xfId="0" applyNumberFormat="1" applyFont="1" applyBorder="1" applyAlignment="1">
      <alignment horizontal="center"/>
    </xf>
    <xf numFmtId="1" fontId="91" fillId="34" borderId="14" xfId="0" applyNumberFormat="1" applyFont="1" applyFill="1" applyBorder="1" applyAlignment="1">
      <alignment horizontal="center"/>
    </xf>
    <xf numFmtId="1" fontId="104" fillId="44" borderId="32" xfId="0" applyNumberFormat="1" applyFont="1" applyFill="1" applyBorder="1" applyAlignment="1">
      <alignment horizontal="center"/>
    </xf>
    <xf numFmtId="1" fontId="108" fillId="0" borderId="14" xfId="0" applyNumberFormat="1" applyFont="1" applyBorder="1" applyAlignment="1">
      <alignment horizontal="center"/>
    </xf>
    <xf numFmtId="0" fontId="104" fillId="44" borderId="32" xfId="0" applyFont="1" applyFill="1" applyBorder="1" applyAlignment="1">
      <alignment horizontal="center"/>
    </xf>
    <xf numFmtId="1" fontId="105" fillId="0" borderId="14" xfId="0" applyNumberFormat="1" applyFont="1" applyBorder="1" applyAlignment="1">
      <alignment horizontal="center"/>
    </xf>
    <xf numFmtId="1" fontId="104" fillId="44" borderId="0" xfId="0" applyNumberFormat="1" applyFont="1" applyFill="1" applyBorder="1" applyAlignment="1">
      <alignment horizontal="center"/>
    </xf>
    <xf numFmtId="0" fontId="104" fillId="0" borderId="15" xfId="0" applyFont="1" applyBorder="1" applyAlignment="1">
      <alignment/>
    </xf>
    <xf numFmtId="0" fontId="104" fillId="0" borderId="16" xfId="0" applyFont="1" applyBorder="1" applyAlignment="1">
      <alignment/>
    </xf>
    <xf numFmtId="0" fontId="104" fillId="0" borderId="16" xfId="0" applyFont="1" applyBorder="1" applyAlignment="1">
      <alignment horizontal="center"/>
    </xf>
    <xf numFmtId="1" fontId="105" fillId="0" borderId="17" xfId="0" applyNumberFormat="1" applyFont="1" applyBorder="1" applyAlignment="1">
      <alignment horizontal="center"/>
    </xf>
    <xf numFmtId="0" fontId="104" fillId="0" borderId="36" xfId="0" applyFont="1" applyBorder="1" applyAlignment="1">
      <alignment/>
    </xf>
    <xf numFmtId="0" fontId="104" fillId="0" borderId="20" xfId="0" applyFont="1" applyBorder="1" applyAlignment="1">
      <alignment/>
    </xf>
    <xf numFmtId="0" fontId="104" fillId="0" borderId="10" xfId="0" applyFont="1" applyBorder="1" applyAlignment="1">
      <alignment/>
    </xf>
    <xf numFmtId="0" fontId="104" fillId="0" borderId="11" xfId="0" applyFont="1" applyBorder="1" applyAlignment="1">
      <alignment horizontal="center"/>
    </xf>
    <xf numFmtId="1" fontId="105" fillId="0" borderId="12" xfId="0" applyNumberFormat="1" applyFont="1" applyBorder="1" applyAlignment="1">
      <alignment horizontal="center"/>
    </xf>
    <xf numFmtId="1" fontId="105" fillId="44" borderId="14" xfId="0" applyNumberFormat="1" applyFont="1" applyFill="1" applyBorder="1" applyAlignment="1">
      <alignment horizontal="center"/>
    </xf>
    <xf numFmtId="1" fontId="105" fillId="44" borderId="32" xfId="0" applyNumberFormat="1" applyFont="1" applyFill="1" applyBorder="1" applyAlignment="1">
      <alignment horizontal="center"/>
    </xf>
    <xf numFmtId="1" fontId="105" fillId="44" borderId="0" xfId="0" applyNumberFormat="1" applyFont="1" applyFill="1" applyBorder="1" applyAlignment="1">
      <alignment horizontal="center"/>
    </xf>
    <xf numFmtId="0" fontId="104" fillId="0" borderId="17" xfId="0" applyFont="1" applyBorder="1" applyAlignment="1">
      <alignment horizontal="center"/>
    </xf>
    <xf numFmtId="0" fontId="104" fillId="0" borderId="34" xfId="0" applyFont="1" applyBorder="1" applyAlignment="1">
      <alignment/>
    </xf>
    <xf numFmtId="0" fontId="105" fillId="0" borderId="41" xfId="0" applyFont="1" applyBorder="1" applyAlignment="1">
      <alignment/>
    </xf>
    <xf numFmtId="0" fontId="105" fillId="0" borderId="42" xfId="0" applyFont="1" applyBorder="1" applyAlignment="1">
      <alignment/>
    </xf>
    <xf numFmtId="0" fontId="104" fillId="0" borderId="42" xfId="0" applyFont="1" applyBorder="1" applyAlignment="1">
      <alignment/>
    </xf>
    <xf numFmtId="0" fontId="104" fillId="0" borderId="42" xfId="0" applyFont="1" applyBorder="1" applyAlignment="1">
      <alignment horizontal="center"/>
    </xf>
    <xf numFmtId="1" fontId="104" fillId="0" borderId="43" xfId="0" applyNumberFormat="1" applyFont="1" applyBorder="1" applyAlignment="1">
      <alignment horizontal="center"/>
    </xf>
    <xf numFmtId="0" fontId="113" fillId="45" borderId="0" xfId="0" applyFont="1" applyFill="1" applyBorder="1" applyAlignment="1">
      <alignment/>
    </xf>
    <xf numFmtId="0" fontId="104" fillId="45" borderId="0" xfId="0" applyFont="1" applyFill="1" applyBorder="1" applyAlignment="1">
      <alignment/>
    </xf>
    <xf numFmtId="0" fontId="114" fillId="0" borderId="0" xfId="0" applyFont="1" applyAlignment="1">
      <alignment vertical="center"/>
    </xf>
    <xf numFmtId="0" fontId="115" fillId="0" borderId="0" xfId="0" applyFont="1" applyAlignment="1">
      <alignment/>
    </xf>
    <xf numFmtId="0" fontId="94" fillId="0" borderId="0" xfId="0" applyFont="1" applyAlignment="1">
      <alignment/>
    </xf>
    <xf numFmtId="0" fontId="102" fillId="0" borderId="0" xfId="0" applyFont="1" applyAlignment="1">
      <alignment/>
    </xf>
    <xf numFmtId="0" fontId="116" fillId="0" borderId="0" xfId="0" applyFont="1" applyAlignment="1">
      <alignment vertical="top" wrapText="1"/>
    </xf>
    <xf numFmtId="0" fontId="117" fillId="0" borderId="0" xfId="0" applyFont="1" applyAlignment="1">
      <alignment/>
    </xf>
    <xf numFmtId="0" fontId="94" fillId="45" borderId="0" xfId="0" applyFont="1" applyFill="1" applyBorder="1" applyAlignment="1">
      <alignment/>
    </xf>
    <xf numFmtId="0" fontId="104" fillId="45" borderId="0" xfId="0" applyFont="1" applyFill="1" applyBorder="1" applyAlignment="1">
      <alignment vertical="center"/>
    </xf>
    <xf numFmtId="0" fontId="104" fillId="0" borderId="0" xfId="0" applyFont="1" applyAlignment="1">
      <alignment vertical="center"/>
    </xf>
    <xf numFmtId="0" fontId="118" fillId="0" borderId="0" xfId="0" applyFont="1" applyAlignment="1">
      <alignment/>
    </xf>
    <xf numFmtId="0" fontId="96" fillId="0" borderId="0" xfId="0" applyFont="1" applyAlignment="1">
      <alignment/>
    </xf>
    <xf numFmtId="0" fontId="119" fillId="0" borderId="0" xfId="0" applyFont="1" applyAlignment="1">
      <alignment/>
    </xf>
    <xf numFmtId="0" fontId="118" fillId="0" borderId="0" xfId="0" applyFont="1" applyAlignment="1">
      <alignment horizontal="center"/>
    </xf>
    <xf numFmtId="0" fontId="120" fillId="0" borderId="0" xfId="0" applyFont="1" applyAlignment="1">
      <alignment/>
    </xf>
    <xf numFmtId="0" fontId="91" fillId="0" borderId="0" xfId="0" applyFont="1" applyAlignment="1">
      <alignment horizontal="left"/>
    </xf>
    <xf numFmtId="0" fontId="91" fillId="45" borderId="0" xfId="0" applyFont="1" applyFill="1" applyBorder="1" applyAlignment="1">
      <alignment horizontal="left"/>
    </xf>
    <xf numFmtId="0" fontId="120" fillId="45" borderId="0" xfId="0" applyFont="1" applyFill="1" applyBorder="1" applyAlignment="1">
      <alignment/>
    </xf>
    <xf numFmtId="0" fontId="118" fillId="45" borderId="0" xfId="0" applyFont="1" applyFill="1" applyBorder="1" applyAlignment="1">
      <alignment horizontal="center"/>
    </xf>
    <xf numFmtId="0" fontId="102" fillId="0" borderId="0" xfId="0" applyFont="1" applyAlignment="1">
      <alignment vertical="center"/>
    </xf>
    <xf numFmtId="0" fontId="93" fillId="45" borderId="0" xfId="0" applyFont="1" applyFill="1" applyBorder="1" applyAlignment="1">
      <alignment/>
    </xf>
    <xf numFmtId="0" fontId="105" fillId="0" borderId="0" xfId="0" applyFont="1" applyAlignment="1">
      <alignment horizontal="right" vertical="center"/>
    </xf>
    <xf numFmtId="0" fontId="121" fillId="0" borderId="0" xfId="0" applyFont="1" applyAlignment="1">
      <alignment vertical="center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91" fillId="45" borderId="0" xfId="0" applyFont="1" applyFill="1" applyBorder="1" applyAlignment="1">
      <alignment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0" fontId="125" fillId="45" borderId="0" xfId="0" applyFont="1" applyFill="1" applyBorder="1" applyAlignment="1">
      <alignment/>
    </xf>
    <xf numFmtId="0" fontId="126" fillId="0" borderId="0" xfId="0" applyFont="1" applyAlignment="1">
      <alignment/>
    </xf>
    <xf numFmtId="0" fontId="105" fillId="45" borderId="0" xfId="0" applyFont="1" applyFill="1" applyBorder="1" applyAlignment="1">
      <alignment/>
    </xf>
    <xf numFmtId="0" fontId="101" fillId="45" borderId="0" xfId="0" applyFont="1" applyFill="1" applyBorder="1" applyAlignment="1">
      <alignment/>
    </xf>
    <xf numFmtId="173" fontId="115" fillId="0" borderId="0" xfId="0" applyNumberFormat="1" applyFont="1" applyAlignment="1">
      <alignment horizontal="center" vertical="center"/>
    </xf>
    <xf numFmtId="174" fontId="91" fillId="0" borderId="0" xfId="0" applyNumberFormat="1" applyFont="1" applyAlignment="1">
      <alignment/>
    </xf>
    <xf numFmtId="0" fontId="127" fillId="0" borderId="0" xfId="0" applyFont="1" applyAlignment="1">
      <alignment/>
    </xf>
    <xf numFmtId="1" fontId="110" fillId="0" borderId="0" xfId="0" applyNumberFormat="1" applyFont="1" applyAlignment="1">
      <alignment horizontal="left"/>
    </xf>
    <xf numFmtId="167" fontId="93" fillId="0" borderId="0" xfId="0" applyNumberFormat="1" applyFont="1" applyAlignment="1">
      <alignment/>
    </xf>
    <xf numFmtId="0" fontId="91" fillId="0" borderId="10" xfId="0" applyFont="1" applyBorder="1" applyAlignment="1">
      <alignment/>
    </xf>
    <xf numFmtId="0" fontId="93" fillId="0" borderId="11" xfId="0" applyFont="1" applyBorder="1" applyAlignment="1">
      <alignment/>
    </xf>
    <xf numFmtId="0" fontId="93" fillId="0" borderId="12" xfId="0" applyFont="1" applyBorder="1" applyAlignment="1">
      <alignment/>
    </xf>
    <xf numFmtId="0" fontId="91" fillId="0" borderId="13" xfId="0" applyFont="1" applyBorder="1" applyAlignment="1">
      <alignment/>
    </xf>
    <xf numFmtId="0" fontId="93" fillId="0" borderId="14" xfId="0" applyFont="1" applyBorder="1" applyAlignment="1">
      <alignment/>
    </xf>
    <xf numFmtId="0" fontId="93" fillId="0" borderId="13" xfId="0" applyFont="1" applyBorder="1" applyAlignment="1">
      <alignment/>
    </xf>
    <xf numFmtId="174" fontId="93" fillId="0" borderId="0" xfId="0" applyNumberFormat="1" applyFont="1" applyAlignment="1">
      <alignment/>
    </xf>
    <xf numFmtId="174" fontId="91" fillId="0" borderId="0" xfId="0" applyNumberFormat="1" applyFont="1" applyAlignment="1">
      <alignment horizontal="left"/>
    </xf>
    <xf numFmtId="0" fontId="93" fillId="0" borderId="15" xfId="0" applyFont="1" applyBorder="1" applyAlignment="1">
      <alignment/>
    </xf>
    <xf numFmtId="0" fontId="93" fillId="0" borderId="16" xfId="0" applyFont="1" applyBorder="1" applyAlignment="1">
      <alignment/>
    </xf>
    <xf numFmtId="0" fontId="93" fillId="0" borderId="17" xfId="0" applyFont="1" applyBorder="1" applyAlignment="1">
      <alignment/>
    </xf>
    <xf numFmtId="174" fontId="91" fillId="0" borderId="0" xfId="0" applyNumberFormat="1" applyFont="1" applyAlignment="1">
      <alignment horizontal="center"/>
    </xf>
    <xf numFmtId="175" fontId="102" fillId="0" borderId="0" xfId="0" applyNumberFormat="1" applyFont="1" applyAlignment="1">
      <alignment/>
    </xf>
    <xf numFmtId="0" fontId="93" fillId="0" borderId="21" xfId="0" applyFont="1" applyBorder="1" applyAlignment="1">
      <alignment/>
    </xf>
    <xf numFmtId="0" fontId="126" fillId="0" borderId="0" xfId="0" applyFont="1" applyAlignment="1">
      <alignment horizontal="left"/>
    </xf>
    <xf numFmtId="175" fontId="93" fillId="0" borderId="0" xfId="0" applyNumberFormat="1" applyFont="1" applyAlignment="1">
      <alignment/>
    </xf>
    <xf numFmtId="0" fontId="93" fillId="45" borderId="0" xfId="0" applyFont="1" applyFill="1" applyBorder="1" applyAlignment="1">
      <alignment vertical="center"/>
    </xf>
    <xf numFmtId="0" fontId="128" fillId="0" borderId="0" xfId="0" applyFont="1" applyAlignment="1">
      <alignment vertical="center"/>
    </xf>
    <xf numFmtId="174" fontId="93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0" fontId="129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130" fillId="0" borderId="0" xfId="0" applyFont="1" applyAlignment="1">
      <alignment vertical="center"/>
    </xf>
    <xf numFmtId="0" fontId="126" fillId="0" borderId="18" xfId="0" applyFont="1" applyBorder="1" applyAlignment="1">
      <alignment vertical="center"/>
    </xf>
    <xf numFmtId="0" fontId="126" fillId="0" borderId="22" xfId="0" applyFont="1" applyBorder="1" applyAlignment="1">
      <alignment vertical="center"/>
    </xf>
    <xf numFmtId="2" fontId="126" fillId="0" borderId="21" xfId="0" applyNumberFormat="1" applyFont="1" applyBorder="1" applyAlignment="1">
      <alignment horizontal="center" vertical="center"/>
    </xf>
    <xf numFmtId="2" fontId="126" fillId="0" borderId="0" xfId="0" applyNumberFormat="1" applyFont="1" applyAlignment="1">
      <alignment/>
    </xf>
    <xf numFmtId="0" fontId="129" fillId="0" borderId="0" xfId="0" applyFont="1" applyAlignment="1">
      <alignment horizontal="center"/>
    </xf>
    <xf numFmtId="1" fontId="131" fillId="0" borderId="0" xfId="0" applyNumberFormat="1" applyFont="1" applyAlignment="1">
      <alignment horizontal="left"/>
    </xf>
    <xf numFmtId="0" fontId="126" fillId="45" borderId="0" xfId="0" applyFont="1" applyFill="1" applyBorder="1" applyAlignment="1">
      <alignment horizontal="left" vertical="center"/>
    </xf>
    <xf numFmtId="0" fontId="128" fillId="0" borderId="18" xfId="0" applyFont="1" applyBorder="1" applyAlignment="1">
      <alignment vertical="center"/>
    </xf>
    <xf numFmtId="0" fontId="128" fillId="0" borderId="22" xfId="0" applyFont="1" applyBorder="1" applyAlignment="1">
      <alignment vertical="center"/>
    </xf>
    <xf numFmtId="0" fontId="90" fillId="0" borderId="22" xfId="0" applyFont="1" applyBorder="1" applyAlignment="1">
      <alignment vertical="center"/>
    </xf>
    <xf numFmtId="0" fontId="90" fillId="0" borderId="25" xfId="0" applyFont="1" applyBorder="1" applyAlignment="1">
      <alignment vertical="center"/>
    </xf>
    <xf numFmtId="0" fontId="126" fillId="45" borderId="0" xfId="0" applyFont="1" applyFill="1" applyBorder="1" applyAlignment="1">
      <alignment horizontal="left"/>
    </xf>
    <xf numFmtId="2" fontId="128" fillId="0" borderId="0" xfId="0" applyNumberFormat="1" applyFont="1" applyAlignment="1">
      <alignment/>
    </xf>
    <xf numFmtId="0" fontId="128" fillId="0" borderId="0" xfId="0" applyFont="1" applyAlignment="1">
      <alignment/>
    </xf>
    <xf numFmtId="174" fontId="102" fillId="0" borderId="0" xfId="0" applyNumberFormat="1" applyFont="1" applyAlignment="1">
      <alignment/>
    </xf>
    <xf numFmtId="175" fontId="91" fillId="0" borderId="0" xfId="0" applyNumberFormat="1" applyFont="1" applyAlignment="1">
      <alignment/>
    </xf>
    <xf numFmtId="176" fontId="91" fillId="0" borderId="0" xfId="0" applyNumberFormat="1" applyFont="1" applyAlignment="1">
      <alignment/>
    </xf>
    <xf numFmtId="175" fontId="91" fillId="0" borderId="0" xfId="0" applyNumberFormat="1" applyFont="1" applyAlignment="1">
      <alignment horizontal="center"/>
    </xf>
    <xf numFmtId="0" fontId="90" fillId="45" borderId="0" xfId="0" applyFont="1" applyFill="1" applyBorder="1" applyAlignment="1">
      <alignment/>
    </xf>
    <xf numFmtId="0" fontId="115" fillId="35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165" fontId="132" fillId="35" borderId="18" xfId="0" applyNumberFormat="1" applyFont="1" applyFill="1" applyBorder="1" applyAlignment="1">
      <alignment horizontal="center" vertical="center"/>
    </xf>
    <xf numFmtId="0" fontId="99" fillId="35" borderId="18" xfId="0" applyFont="1" applyFill="1" applyBorder="1" applyAlignment="1">
      <alignment horizontal="center" vertical="center"/>
    </xf>
    <xf numFmtId="0" fontId="93" fillId="36" borderId="2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166" fontId="97" fillId="34" borderId="18" xfId="0" applyNumberFormat="1" applyFont="1" applyFill="1" applyBorder="1" applyAlignment="1">
      <alignment horizontal="center" vertical="center"/>
    </xf>
    <xf numFmtId="0" fontId="133" fillId="35" borderId="18" xfId="0" applyFont="1" applyFill="1" applyBorder="1" applyAlignment="1">
      <alignment horizontal="center" vertical="center"/>
    </xf>
    <xf numFmtId="165" fontId="97" fillId="46" borderId="18" xfId="0" applyNumberFormat="1" applyFont="1" applyFill="1" applyBorder="1" applyAlignment="1">
      <alignment horizontal="center" vertical="center"/>
    </xf>
    <xf numFmtId="0" fontId="134" fillId="34" borderId="18" xfId="0" applyFont="1" applyFill="1" applyBorder="1" applyAlignment="1">
      <alignment horizontal="left" vertical="center"/>
    </xf>
    <xf numFmtId="0" fontId="93" fillId="35" borderId="18" xfId="0" applyFont="1" applyFill="1" applyBorder="1" applyAlignment="1">
      <alignment horizontal="center" vertical="center"/>
    </xf>
    <xf numFmtId="0" fontId="93" fillId="35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44" xfId="0" applyFont="1" applyBorder="1" applyAlignment="1">
      <alignment/>
    </xf>
    <xf numFmtId="0" fontId="102" fillId="35" borderId="18" xfId="0" applyFont="1" applyFill="1" applyBorder="1" applyAlignment="1">
      <alignment horizontal="center" vertical="center"/>
    </xf>
    <xf numFmtId="0" fontId="91" fillId="34" borderId="18" xfId="0" applyFont="1" applyFill="1" applyBorder="1" applyAlignment="1">
      <alignment horizontal="center"/>
    </xf>
    <xf numFmtId="0" fontId="135" fillId="35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136" fillId="35" borderId="26" xfId="0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96" fillId="35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6" xfId="0" applyFont="1" applyBorder="1" applyAlignment="1">
      <alignment/>
    </xf>
    <xf numFmtId="0" fontId="92" fillId="35" borderId="19" xfId="0" applyFont="1" applyFill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7" xfId="0" applyFont="1" applyBorder="1" applyAlignment="1">
      <alignment/>
    </xf>
    <xf numFmtId="0" fontId="89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90" fillId="0" borderId="18" xfId="0" applyFont="1" applyBorder="1" applyAlignment="1">
      <alignment horizontal="center"/>
    </xf>
    <xf numFmtId="0" fontId="96" fillId="35" borderId="18" xfId="0" applyFont="1" applyFill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91" fillId="47" borderId="45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0" fontId="104" fillId="0" borderId="41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104" fillId="0" borderId="23" xfId="0" applyFont="1" applyBorder="1" applyAlignment="1">
      <alignment horizontal="center"/>
    </xf>
    <xf numFmtId="0" fontId="93" fillId="34" borderId="18" xfId="0" applyFont="1" applyFill="1" applyBorder="1" applyAlignment="1">
      <alignment horizontal="center"/>
    </xf>
    <xf numFmtId="0" fontId="91" fillId="47" borderId="45" xfId="0" applyFont="1" applyFill="1" applyBorder="1" applyAlignment="1">
      <alignment horizontal="center" vertical="center"/>
    </xf>
    <xf numFmtId="0" fontId="93" fillId="47" borderId="18" xfId="0" applyFont="1" applyFill="1" applyBorder="1" applyAlignment="1">
      <alignment horizontal="center" vertical="center"/>
    </xf>
    <xf numFmtId="0" fontId="93" fillId="34" borderId="18" xfId="0" applyFont="1" applyFill="1" applyBorder="1" applyAlignment="1">
      <alignment horizontal="center" vertical="center"/>
    </xf>
    <xf numFmtId="0" fontId="137" fillId="35" borderId="18" xfId="0" applyFont="1" applyFill="1" applyBorder="1" applyAlignment="1">
      <alignment horizontal="center" vertical="center"/>
    </xf>
    <xf numFmtId="2" fontId="91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170" fontId="91" fillId="0" borderId="50" xfId="0" applyNumberFormat="1" applyFont="1" applyBorder="1" applyAlignment="1">
      <alignment horizontal="center" vertical="center"/>
    </xf>
    <xf numFmtId="2" fontId="104" fillId="0" borderId="0" xfId="0" applyNumberFormat="1" applyFont="1" applyAlignment="1">
      <alignment horizontal="center"/>
    </xf>
    <xf numFmtId="0" fontId="92" fillId="39" borderId="45" xfId="0" applyFont="1" applyFill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101" fillId="35" borderId="18" xfId="0" applyFont="1" applyFill="1" applyBorder="1" applyAlignment="1">
      <alignment horizontal="center" vertical="center"/>
    </xf>
    <xf numFmtId="0" fontId="92" fillId="39" borderId="19" xfId="0" applyFont="1" applyFill="1" applyBorder="1" applyAlignment="1">
      <alignment horizontal="center" vertical="center"/>
    </xf>
    <xf numFmtId="0" fontId="92" fillId="39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93" fillId="0" borderId="18" xfId="0" applyFont="1" applyBorder="1" applyAlignment="1">
      <alignment horizontal="center"/>
    </xf>
    <xf numFmtId="0" fontId="132" fillId="35" borderId="18" xfId="0" applyFont="1" applyFill="1" applyBorder="1" applyAlignment="1">
      <alignment horizontal="center" vertical="center"/>
    </xf>
    <xf numFmtId="168" fontId="121" fillId="35" borderId="18" xfId="0" applyNumberFormat="1" applyFont="1" applyFill="1" applyBorder="1" applyAlignment="1">
      <alignment horizontal="center" vertical="center"/>
    </xf>
    <xf numFmtId="1" fontId="101" fillId="39" borderId="19" xfId="0" applyNumberFormat="1" applyFont="1" applyFill="1" applyBorder="1" applyAlignment="1">
      <alignment horizontal="center" vertical="center"/>
    </xf>
    <xf numFmtId="0" fontId="101" fillId="39" borderId="53" xfId="0" applyFont="1" applyFill="1" applyBorder="1" applyAlignment="1">
      <alignment horizontal="center" vertical="center"/>
    </xf>
    <xf numFmtId="10" fontId="132" fillId="0" borderId="50" xfId="0" applyNumberFormat="1" applyFont="1" applyBorder="1" applyAlignment="1">
      <alignment horizontal="center" vertical="center"/>
    </xf>
    <xf numFmtId="169" fontId="121" fillId="48" borderId="18" xfId="0" applyNumberFormat="1" applyFont="1" applyFill="1" applyBorder="1" applyAlignment="1">
      <alignment horizontal="center" vertical="center"/>
    </xf>
    <xf numFmtId="0" fontId="93" fillId="0" borderId="55" xfId="0" applyFont="1" applyBorder="1" applyAlignment="1">
      <alignment horizontal="center" vertical="center"/>
    </xf>
    <xf numFmtId="1" fontId="98" fillId="35" borderId="18" xfId="0" applyNumberFormat="1" applyFont="1" applyFill="1" applyBorder="1" applyAlignment="1">
      <alignment horizontal="center" vertical="center"/>
    </xf>
    <xf numFmtId="0" fontId="96" fillId="35" borderId="19" xfId="0" applyFont="1" applyFill="1" applyBorder="1" applyAlignment="1">
      <alignment horizontal="center" vertical="center"/>
    </xf>
    <xf numFmtId="167" fontId="91" fillId="34" borderId="18" xfId="0" applyNumberFormat="1" applyFont="1" applyFill="1" applyBorder="1" applyAlignment="1">
      <alignment horizontal="center"/>
    </xf>
    <xf numFmtId="166" fontId="95" fillId="0" borderId="23" xfId="0" applyNumberFormat="1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93" fillId="0" borderId="41" xfId="0" applyFont="1" applyBorder="1" applyAlignment="1">
      <alignment horizontal="center" vertical="center"/>
    </xf>
    <xf numFmtId="0" fontId="93" fillId="0" borderId="41" xfId="0" applyFont="1" applyBorder="1" applyAlignment="1">
      <alignment horizontal="center"/>
    </xf>
    <xf numFmtId="14" fontId="91" fillId="34" borderId="41" xfId="0" applyNumberFormat="1" applyFont="1" applyFill="1" applyBorder="1" applyAlignment="1">
      <alignment horizontal="center" vertical="center"/>
    </xf>
    <xf numFmtId="14" fontId="95" fillId="0" borderId="23" xfId="0" applyNumberFormat="1" applyFont="1" applyBorder="1" applyAlignment="1">
      <alignment horizontal="center"/>
    </xf>
    <xf numFmtId="14" fontId="95" fillId="0" borderId="29" xfId="0" applyNumberFormat="1" applyFont="1" applyBorder="1" applyAlignment="1">
      <alignment horizontal="center"/>
    </xf>
    <xf numFmtId="0" fontId="91" fillId="34" borderId="41" xfId="0" applyFont="1" applyFill="1" applyBorder="1" applyAlignment="1">
      <alignment horizontal="center" vertical="center"/>
    </xf>
    <xf numFmtId="0" fontId="93" fillId="38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3" fillId="0" borderId="0" xfId="0" applyFont="1" applyAlignment="1">
      <alignment horizontal="center" vertical="center"/>
    </xf>
    <xf numFmtId="0" fontId="91" fillId="0" borderId="0" xfId="0" applyFont="1" applyAlignment="1">
      <alignment horizontal="center"/>
    </xf>
    <xf numFmtId="172" fontId="138" fillId="0" borderId="0" xfId="0" applyNumberFormat="1" applyFont="1" applyAlignment="1">
      <alignment horizontal="center"/>
    </xf>
    <xf numFmtId="0" fontId="139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49" fontId="139" fillId="0" borderId="0" xfId="0" applyNumberFormat="1" applyFont="1" applyAlignment="1">
      <alignment horizontal="left"/>
    </xf>
    <xf numFmtId="0" fontId="125" fillId="0" borderId="0" xfId="0" applyFont="1" applyAlignment="1">
      <alignment horizontal="center"/>
    </xf>
    <xf numFmtId="0" fontId="108" fillId="0" borderId="0" xfId="0" applyFont="1" applyAlignment="1">
      <alignment horizontal="left" vertical="center"/>
    </xf>
    <xf numFmtId="171" fontId="115" fillId="0" borderId="0" xfId="0" applyNumberFormat="1" applyFont="1" applyAlignment="1">
      <alignment horizontal="center" vertical="center"/>
    </xf>
    <xf numFmtId="3" fontId="104" fillId="0" borderId="0" xfId="0" applyNumberFormat="1" applyFont="1" applyAlignment="1">
      <alignment horizontal="left"/>
    </xf>
    <xf numFmtId="0" fontId="93" fillId="0" borderId="0" xfId="0" applyFont="1" applyAlignment="1">
      <alignment horizontal="left"/>
    </xf>
    <xf numFmtId="0" fontId="101" fillId="0" borderId="26" xfId="0" applyFont="1" applyBorder="1" applyAlignment="1">
      <alignment horizontal="center" vertical="center"/>
    </xf>
    <xf numFmtId="0" fontId="104" fillId="0" borderId="0" xfId="0" applyFont="1" applyAlignment="1">
      <alignment horizontal="center"/>
    </xf>
    <xf numFmtId="0" fontId="104" fillId="0" borderId="0" xfId="0" applyFont="1" applyAlignment="1">
      <alignment horizontal="left"/>
    </xf>
    <xf numFmtId="0" fontId="120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40" fillId="0" borderId="0" xfId="0" applyFont="1" applyAlignment="1">
      <alignment horizontal="center"/>
    </xf>
    <xf numFmtId="0" fontId="119" fillId="0" borderId="0" xfId="0" applyFont="1" applyAlignment="1">
      <alignment horizontal="left"/>
    </xf>
    <xf numFmtId="0" fontId="132" fillId="49" borderId="0" xfId="0" applyFont="1" applyFill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140" fillId="0" borderId="0" xfId="0" applyFont="1" applyAlignment="1">
      <alignment horizontal="center" vertical="center"/>
    </xf>
    <xf numFmtId="0" fontId="120" fillId="0" borderId="0" xfId="0" applyFont="1" applyAlignment="1">
      <alignment horizontal="left"/>
    </xf>
    <xf numFmtId="0" fontId="118" fillId="0" borderId="0" xfId="0" applyFont="1" applyAlignment="1">
      <alignment horizontal="center"/>
    </xf>
    <xf numFmtId="0" fontId="126" fillId="0" borderId="26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4" fontId="91" fillId="0" borderId="18" xfId="0" applyNumberFormat="1" applyFont="1" applyBorder="1" applyAlignment="1">
      <alignment horizontal="center" vertical="center"/>
    </xf>
    <xf numFmtId="0" fontId="128" fillId="0" borderId="0" xfId="0" applyFont="1" applyAlignment="1">
      <alignment horizontal="center" vertical="center"/>
    </xf>
    <xf numFmtId="174" fontId="102" fillId="0" borderId="0" xfId="0" applyNumberFormat="1" applyFont="1" applyAlignment="1">
      <alignment horizontal="center" vertical="center"/>
    </xf>
    <xf numFmtId="0" fontId="141" fillId="0" borderId="0" xfId="0" applyFont="1" applyAlignment="1">
      <alignment horizontal="left" vertical="center"/>
    </xf>
    <xf numFmtId="167" fontId="132" fillId="50" borderId="18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0" fontId="107" fillId="0" borderId="13" xfId="0" applyFont="1" applyBorder="1" applyAlignment="1">
      <alignment horizontal="left" vertical="center"/>
    </xf>
    <xf numFmtId="167" fontId="99" fillId="0" borderId="18" xfId="0" applyNumberFormat="1" applyFont="1" applyBorder="1" applyAlignment="1">
      <alignment horizontal="center"/>
    </xf>
    <xf numFmtId="174" fontId="102" fillId="0" borderId="0" xfId="0" applyNumberFormat="1" applyFont="1" applyAlignment="1">
      <alignment horizontal="center"/>
    </xf>
    <xf numFmtId="174" fontId="91" fillId="0" borderId="0" xfId="0" applyNumberFormat="1" applyFont="1" applyAlignment="1">
      <alignment horizontal="center"/>
    </xf>
    <xf numFmtId="174" fontId="93" fillId="0" borderId="0" xfId="0" applyNumberFormat="1" applyFont="1" applyAlignment="1">
      <alignment horizontal="center"/>
    </xf>
    <xf numFmtId="2" fontId="93" fillId="0" borderId="0" xfId="0" applyNumberFormat="1" applyFont="1" applyAlignment="1">
      <alignment horizontal="center"/>
    </xf>
    <xf numFmtId="2" fontId="91" fillId="0" borderId="0" xfId="0" applyNumberFormat="1" applyFont="1" applyAlignment="1">
      <alignment horizontal="center"/>
    </xf>
    <xf numFmtId="1" fontId="110" fillId="0" borderId="0" xfId="0" applyNumberFormat="1" applyFont="1" applyAlignment="1">
      <alignment horizontal="left"/>
    </xf>
    <xf numFmtId="1" fontId="93" fillId="0" borderId="0" xfId="0" applyNumberFormat="1" applyFont="1" applyAlignment="1">
      <alignment horizontal="center"/>
    </xf>
    <xf numFmtId="1" fontId="104" fillId="0" borderId="0" xfId="0" applyNumberFormat="1" applyFont="1" applyAlignment="1">
      <alignment horizontal="center"/>
    </xf>
    <xf numFmtId="0" fontId="101" fillId="0" borderId="0" xfId="0" applyFont="1" applyAlignment="1">
      <alignment horizontal="center"/>
    </xf>
    <xf numFmtId="167" fontId="93" fillId="0" borderId="0" xfId="0" applyNumberFormat="1" applyFont="1" applyAlignment="1">
      <alignment horizontal="left"/>
    </xf>
    <xf numFmtId="164" fontId="93" fillId="0" borderId="0" xfId="0" applyNumberFormat="1" applyFont="1" applyAlignment="1">
      <alignment horizontal="center"/>
    </xf>
    <xf numFmtId="169" fontId="93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29</xdr:col>
      <xdr:colOff>0</xdr:colOff>
      <xdr:row>5</xdr:row>
      <xdr:rowOff>257175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743325" cy="1438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TRATOS\GAS\17000%20GAS%20-01-10-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E DATOS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television.libre.futbol/tv2/embed/eventos/?r=aHR0cHM6Ly90ZWNoZmxvd2VyLmJpby9zdGFyX2p3cC5odG1sP2dldD1odHRwczovL2xpdmUtZnRjLW5hLXNvdXRoLTIubWVkaWEuc3Rhcm90dC5jb20vZ3J1MS9xYjAxL3N0YXJwbHVzL2V2ZW50LzIwMjQvMDIvMTkvTGFuc192c19Cb2NhX0p1bmlvcnNfMjAyNDAyMTlfMTcwODI5NjMxNzA0NC9jdHItYWxsLWNvbXBsZXRlLm0zdTgmaW1nPWh0dHBzOi8vcHJvZC1yaXBjdXQtZGVsaXZlcnkuZGlzbmV5LXBsdXMubmV0L3YxL3ZhcmlhbnQvc3Rhci9FMzE4RDlCN0FEOUIxMzk1OUVEREY3MzkyQ0VDNUU3MkY3RERGMTREMkM4NkVEQUMwNzZFQzIyNkFENjY4RUZEL3NjYWxlP3dpZHRoPTE5MjAmYXNwZWN0UmF0aW89MS43OCZmb3JtYXQ9anBlZyZrZXk9ZmYyNjk1MjM2YzYzNDBiMWI2YWIwOWY1NTIxNzZiOTYma2V5Mj0yYjZhZjZjNjU1ODkxZGI0NmU0YWZlNWQ4NzJkOTYwZ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26" width="10.00390625" style="0" customWidth="1"/>
  </cols>
  <sheetData>
    <row r="1" ht="12" customHeight="1"/>
    <row r="2" ht="12.75" customHeight="1"/>
    <row r="3" spans="3:5" ht="12.75" customHeight="1">
      <c r="C3" s="332" t="s">
        <v>0</v>
      </c>
      <c r="D3" s="295"/>
      <c r="E3" s="296"/>
    </row>
    <row r="4" ht="12" customHeight="1"/>
    <row r="5" ht="12" customHeight="1"/>
    <row r="6" spans="1:8" ht="12" customHeight="1">
      <c r="A6" s="1" t="s">
        <v>1</v>
      </c>
      <c r="B6" s="2"/>
      <c r="C6" s="3"/>
      <c r="D6" s="3"/>
      <c r="E6" s="3"/>
      <c r="F6" s="3"/>
      <c r="G6" s="3"/>
      <c r="H6" s="4"/>
    </row>
    <row r="7" spans="1:8" ht="12" customHeight="1">
      <c r="A7" s="5" t="s">
        <v>2</v>
      </c>
      <c r="B7" s="6"/>
      <c r="C7" s="6"/>
      <c r="D7" s="6"/>
      <c r="E7" s="6"/>
      <c r="F7" s="6"/>
      <c r="G7" s="7"/>
      <c r="H7" s="7"/>
    </row>
    <row r="8" spans="1:8" ht="12" customHeight="1">
      <c r="A8" s="8"/>
      <c r="B8" s="9" t="s">
        <v>3</v>
      </c>
      <c r="C8" s="9"/>
      <c r="D8" s="9"/>
      <c r="E8" s="9"/>
      <c r="F8" s="9"/>
      <c r="G8" s="10"/>
      <c r="H8" s="10"/>
    </row>
    <row r="9" ht="12" customHeight="1"/>
    <row r="10" spans="1:3" ht="12" customHeight="1">
      <c r="A10" s="330" t="s">
        <v>4</v>
      </c>
      <c r="B10" s="331"/>
      <c r="C10" s="4"/>
    </row>
    <row r="11" spans="1:3" ht="12" customHeight="1">
      <c r="A11" s="11" t="s">
        <v>5</v>
      </c>
      <c r="B11" s="9"/>
      <c r="C11" s="10"/>
    </row>
    <row r="12" ht="12" customHeight="1"/>
    <row r="13" spans="1:2" ht="12.75" customHeight="1">
      <c r="A13" s="330" t="s">
        <v>6</v>
      </c>
      <c r="B13" s="331"/>
    </row>
    <row r="14" spans="1:11" ht="13.5" customHeight="1">
      <c r="A14" s="324" t="s">
        <v>7</v>
      </c>
      <c r="B14" s="325"/>
      <c r="C14" s="325"/>
      <c r="D14" s="325"/>
      <c r="E14" s="326"/>
      <c r="F14" s="310"/>
      <c r="G14" s="295"/>
      <c r="H14" s="295"/>
      <c r="I14" s="295"/>
      <c r="J14" s="295"/>
      <c r="K14" s="296"/>
    </row>
    <row r="15" ht="12" customHeight="1"/>
    <row r="16" spans="5:6" ht="12" customHeight="1">
      <c r="E16" s="12" t="s">
        <v>8</v>
      </c>
      <c r="F16" s="12"/>
    </row>
    <row r="17" spans="5:6" ht="12" customHeight="1">
      <c r="E17" s="12" t="s">
        <v>9</v>
      </c>
      <c r="F17" s="12"/>
    </row>
    <row r="18" spans="5:6" ht="12" customHeight="1">
      <c r="E18" s="12" t="s">
        <v>10</v>
      </c>
      <c r="F18" s="12"/>
    </row>
    <row r="19" spans="5:6" ht="12" customHeight="1">
      <c r="E19" s="12"/>
      <c r="F19" s="12"/>
    </row>
    <row r="20" spans="5:6" ht="12" customHeight="1">
      <c r="E20" s="12" t="s">
        <v>11</v>
      </c>
      <c r="F20" s="12"/>
    </row>
    <row r="21" spans="5:6" ht="12" customHeight="1">
      <c r="E21" s="12" t="s">
        <v>12</v>
      </c>
      <c r="F21" s="12"/>
    </row>
    <row r="22" spans="5:6" ht="12" customHeight="1">
      <c r="E22" s="12" t="s">
        <v>13</v>
      </c>
      <c r="F22" s="12"/>
    </row>
    <row r="23" spans="1:2" ht="12.75" customHeight="1">
      <c r="A23" s="330" t="s">
        <v>14</v>
      </c>
      <c r="B23" s="331"/>
    </row>
    <row r="24" spans="1:11" ht="13.5" customHeight="1">
      <c r="A24" s="324" t="s">
        <v>15</v>
      </c>
      <c r="B24" s="325"/>
      <c r="C24" s="325"/>
      <c r="D24" s="325"/>
      <c r="E24" s="326"/>
      <c r="F24" s="13" t="s">
        <v>16</v>
      </c>
      <c r="G24" s="311" t="str">
        <f>IF(R40&lt;4,"VERIFIQUE LOS DATOS CATASTRALES ANTES DE CONTINUAR","  ")</f>
        <v>VERIFIQUE LOS DATOS CATASTRALES ANTES DE CONTINUAR</v>
      </c>
      <c r="H24" s="312"/>
      <c r="I24" s="312"/>
      <c r="J24" s="312"/>
      <c r="K24" s="313"/>
    </row>
    <row r="25" spans="1:11" ht="13.5" customHeight="1">
      <c r="A25" s="324" t="s">
        <v>17</v>
      </c>
      <c r="B25" s="325"/>
      <c r="C25" s="325"/>
      <c r="D25" s="325"/>
      <c r="E25" s="326"/>
      <c r="F25" s="13" t="s">
        <v>16</v>
      </c>
      <c r="G25" s="314"/>
      <c r="H25" s="315"/>
      <c r="I25" s="315"/>
      <c r="J25" s="315"/>
      <c r="K25" s="316"/>
    </row>
    <row r="26" spans="1:11" ht="13.5" customHeight="1">
      <c r="A26" s="333" t="s">
        <v>18</v>
      </c>
      <c r="B26" s="295"/>
      <c r="C26" s="295"/>
      <c r="D26" s="295"/>
      <c r="E26" s="300"/>
      <c r="F26" s="13" t="s">
        <v>16</v>
      </c>
      <c r="G26" s="314"/>
      <c r="H26" s="315"/>
      <c r="I26" s="315"/>
      <c r="J26" s="315"/>
      <c r="K26" s="316"/>
    </row>
    <row r="27" spans="1:11" ht="13.5" customHeight="1">
      <c r="A27" s="324" t="s">
        <v>19</v>
      </c>
      <c r="B27" s="325"/>
      <c r="C27" s="325"/>
      <c r="D27" s="325"/>
      <c r="E27" s="326"/>
      <c r="F27" s="13" t="s">
        <v>16</v>
      </c>
      <c r="G27" s="317"/>
      <c r="H27" s="318"/>
      <c r="I27" s="318"/>
      <c r="J27" s="318"/>
      <c r="K27" s="319"/>
    </row>
    <row r="28" spans="1:11" ht="13.5" customHeight="1">
      <c r="A28" s="333" t="s">
        <v>20</v>
      </c>
      <c r="B28" s="295"/>
      <c r="C28" s="295"/>
      <c r="D28" s="295"/>
      <c r="E28" s="334"/>
      <c r="F28" s="13" t="s">
        <v>16</v>
      </c>
      <c r="G28" s="320" t="s">
        <v>21</v>
      </c>
      <c r="H28" s="312"/>
      <c r="I28" s="312"/>
      <c r="J28" s="312"/>
      <c r="K28" s="313"/>
    </row>
    <row r="29" spans="1:11" ht="13.5" customHeight="1">
      <c r="A29" s="324" t="s">
        <v>22</v>
      </c>
      <c r="B29" s="325"/>
      <c r="C29" s="325"/>
      <c r="D29" s="325"/>
      <c r="E29" s="326"/>
      <c r="F29" s="13" t="s">
        <v>16</v>
      </c>
      <c r="G29" s="314"/>
      <c r="H29" s="315"/>
      <c r="I29" s="315"/>
      <c r="J29" s="315"/>
      <c r="K29" s="316"/>
    </row>
    <row r="30" spans="1:11" ht="13.5" customHeight="1">
      <c r="A30" s="324" t="s">
        <v>23</v>
      </c>
      <c r="B30" s="325"/>
      <c r="C30" s="325"/>
      <c r="D30" s="325"/>
      <c r="E30" s="326"/>
      <c r="F30" s="13" t="s">
        <v>16</v>
      </c>
      <c r="G30" s="314"/>
      <c r="H30" s="315"/>
      <c r="I30" s="315"/>
      <c r="J30" s="315"/>
      <c r="K30" s="316"/>
    </row>
    <row r="31" spans="1:11" ht="13.5" customHeight="1">
      <c r="A31" s="324" t="s">
        <v>23</v>
      </c>
      <c r="B31" s="325"/>
      <c r="C31" s="325"/>
      <c r="D31" s="325"/>
      <c r="E31" s="326"/>
      <c r="F31" s="13" t="s">
        <v>16</v>
      </c>
      <c r="G31" s="314"/>
      <c r="H31" s="315"/>
      <c r="I31" s="315"/>
      <c r="J31" s="315"/>
      <c r="K31" s="316"/>
    </row>
    <row r="32" spans="1:11" ht="13.5" customHeight="1">
      <c r="A32" s="324" t="s">
        <v>23</v>
      </c>
      <c r="B32" s="325"/>
      <c r="C32" s="325"/>
      <c r="D32" s="325"/>
      <c r="E32" s="326"/>
      <c r="F32" s="13" t="s">
        <v>16</v>
      </c>
      <c r="G32" s="314"/>
      <c r="H32" s="315"/>
      <c r="I32" s="315"/>
      <c r="J32" s="315"/>
      <c r="K32" s="316"/>
    </row>
    <row r="33" spans="1:11" ht="15.75" customHeight="1">
      <c r="A33" s="327" t="s">
        <v>24</v>
      </c>
      <c r="B33" s="328"/>
      <c r="C33" s="328"/>
      <c r="D33" s="328"/>
      <c r="E33" s="329"/>
      <c r="F33" s="14" t="s">
        <v>24</v>
      </c>
      <c r="G33" s="321"/>
      <c r="H33" s="322"/>
      <c r="I33" s="322"/>
      <c r="J33" s="322"/>
      <c r="K33" s="323"/>
    </row>
    <row r="34" ht="12" customHeight="1"/>
    <row r="35" ht="12" customHeight="1">
      <c r="D35" s="15" t="s">
        <v>25</v>
      </c>
    </row>
    <row r="36" ht="12" customHeight="1"/>
    <row r="37" spans="2:7" ht="12.75" customHeight="1">
      <c r="B37" s="16"/>
      <c r="C37" s="16"/>
      <c r="D37" s="16" t="s">
        <v>26</v>
      </c>
      <c r="E37" s="16"/>
      <c r="F37" s="16"/>
      <c r="G37" s="16"/>
    </row>
    <row r="38" spans="2:7" ht="13.5" customHeight="1">
      <c r="B38" s="305" t="s">
        <v>27</v>
      </c>
      <c r="C38" s="295"/>
      <c r="D38" s="295"/>
      <c r="E38" s="295"/>
      <c r="F38" s="295"/>
      <c r="G38" s="296"/>
    </row>
    <row r="39" spans="2:7" ht="13.5" customHeight="1">
      <c r="B39" s="306" t="s">
        <v>28</v>
      </c>
      <c r="C39" s="307"/>
      <c r="D39" s="307"/>
      <c r="E39" s="307"/>
      <c r="F39" s="308"/>
      <c r="G39" s="17">
        <v>0</v>
      </c>
    </row>
    <row r="40" spans="2:7" ht="13.5" customHeight="1">
      <c r="B40" s="306" t="s">
        <v>29</v>
      </c>
      <c r="C40" s="307"/>
      <c r="D40" s="307"/>
      <c r="E40" s="307"/>
      <c r="F40" s="308"/>
      <c r="G40" s="18">
        <v>0</v>
      </c>
    </row>
    <row r="41" spans="2:7" ht="13.5" customHeight="1">
      <c r="B41" s="306" t="s">
        <v>30</v>
      </c>
      <c r="C41" s="307"/>
      <c r="D41" s="307"/>
      <c r="E41" s="307"/>
      <c r="F41" s="308"/>
      <c r="G41" s="19">
        <f>J79</f>
        <v>0</v>
      </c>
    </row>
    <row r="42" spans="2:7" ht="15.75" customHeight="1">
      <c r="B42" s="309" t="s">
        <v>31</v>
      </c>
      <c r="C42" s="295"/>
      <c r="D42" s="295"/>
      <c r="E42" s="295"/>
      <c r="F42" s="296"/>
      <c r="G42" s="20">
        <v>0</v>
      </c>
    </row>
    <row r="43" ht="12" customHeight="1"/>
    <row r="44" ht="12.75" customHeight="1"/>
    <row r="45" spans="1:11" ht="20.25" customHeight="1">
      <c r="A45" s="298" t="s">
        <v>32</v>
      </c>
      <c r="B45" s="295"/>
      <c r="C45" s="295"/>
      <c r="D45" s="295"/>
      <c r="E45" s="295"/>
      <c r="F45" s="295"/>
      <c r="G45" s="295"/>
      <c r="H45" s="296"/>
      <c r="I45" s="297">
        <v>0</v>
      </c>
      <c r="J45" s="295"/>
      <c r="K45" s="296"/>
    </row>
    <row r="46" spans="1:11" ht="12.75" customHeight="1">
      <c r="A46" s="299"/>
      <c r="B46" s="295"/>
      <c r="C46" s="295"/>
      <c r="D46" s="295"/>
      <c r="E46" s="295"/>
      <c r="F46" s="295"/>
      <c r="G46" s="295"/>
      <c r="H46" s="295"/>
      <c r="I46" s="295"/>
      <c r="J46" s="295"/>
      <c r="K46" s="300"/>
    </row>
    <row r="47" spans="1:11" ht="20.25" customHeight="1">
      <c r="A47" s="294" t="s">
        <v>33</v>
      </c>
      <c r="B47" s="295"/>
      <c r="C47" s="295"/>
      <c r="D47" s="295"/>
      <c r="E47" s="295"/>
      <c r="F47" s="295"/>
      <c r="G47" s="295"/>
      <c r="H47" s="296"/>
      <c r="I47" s="297">
        <v>0</v>
      </c>
      <c r="J47" s="295"/>
      <c r="K47" s="296"/>
    </row>
    <row r="48" spans="1:11" ht="20.25" customHeight="1">
      <c r="A48" s="294" t="s">
        <v>34</v>
      </c>
      <c r="B48" s="295"/>
      <c r="C48" s="295"/>
      <c r="D48" s="295"/>
      <c r="E48" s="295"/>
      <c r="F48" s="295"/>
      <c r="G48" s="295"/>
      <c r="H48" s="296"/>
      <c r="I48" s="297" t="s">
        <v>34</v>
      </c>
      <c r="J48" s="295"/>
      <c r="K48" s="296"/>
    </row>
    <row r="49" spans="1:11" ht="28.5" customHeight="1">
      <c r="A49" s="301">
        <v>0</v>
      </c>
      <c r="B49" s="295"/>
      <c r="C49" s="296"/>
      <c r="D49" s="302" t="s">
        <v>35</v>
      </c>
      <c r="E49" s="295"/>
      <c r="F49" s="295"/>
      <c r="G49" s="295"/>
      <c r="H49" s="296"/>
      <c r="I49" s="303">
        <v>0</v>
      </c>
      <c r="J49" s="295"/>
      <c r="K49" s="296"/>
    </row>
    <row r="50" spans="1:11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8" customHeight="1">
      <c r="A51" s="294" t="s">
        <v>36</v>
      </c>
      <c r="B51" s="295"/>
      <c r="C51" s="296"/>
      <c r="D51" s="304" t="e">
        <f>conviertenumletra(I49)</f>
        <v>#REF!</v>
      </c>
      <c r="E51" s="295"/>
      <c r="F51" s="295"/>
      <c r="G51" s="295"/>
      <c r="H51" s="295"/>
      <c r="I51" s="295"/>
      <c r="J51" s="295"/>
      <c r="K51" s="296"/>
    </row>
    <row r="52" ht="12" customHeight="1"/>
    <row r="53" ht="12" customHeight="1">
      <c r="B53" s="15" t="s">
        <v>37</v>
      </c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35">
    <mergeCell ref="C3:E3"/>
    <mergeCell ref="A10:B10"/>
    <mergeCell ref="A13:B13"/>
    <mergeCell ref="A14:E14"/>
    <mergeCell ref="A24:E24"/>
    <mergeCell ref="F14:K14"/>
    <mergeCell ref="G24:K27"/>
    <mergeCell ref="G28:K33"/>
    <mergeCell ref="A32:E32"/>
    <mergeCell ref="A33:E33"/>
    <mergeCell ref="A23:B23"/>
    <mergeCell ref="A29:E29"/>
    <mergeCell ref="A30:E30"/>
    <mergeCell ref="A31:E31"/>
    <mergeCell ref="A25:E25"/>
    <mergeCell ref="A26:E26"/>
    <mergeCell ref="A27:E27"/>
    <mergeCell ref="A28:E28"/>
    <mergeCell ref="B38:G38"/>
    <mergeCell ref="B39:F39"/>
    <mergeCell ref="B40:F40"/>
    <mergeCell ref="B41:F41"/>
    <mergeCell ref="B42:F42"/>
    <mergeCell ref="A49:C49"/>
    <mergeCell ref="D49:H49"/>
    <mergeCell ref="I49:K49"/>
    <mergeCell ref="A51:C51"/>
    <mergeCell ref="D51:K51"/>
    <mergeCell ref="A48:H48"/>
    <mergeCell ref="I48:K48"/>
    <mergeCell ref="A45:H45"/>
    <mergeCell ref="I45:K45"/>
    <mergeCell ref="A46:K46"/>
    <mergeCell ref="A47:H47"/>
    <mergeCell ref="I47:K47"/>
  </mergeCells>
  <dataValidations count="1">
    <dataValidation type="list" allowBlank="1" showInputMessage="1" showErrorMessage="1" prompt=" - " sqref="F14">
      <formula1>$Y$20:$Y$27</formula1>
    </dataValidation>
  </dataValidations>
  <printOptions/>
  <pageMargins left="0.7" right="0.7" top="0.75" bottom="0.75" header="0" footer="0"/>
  <pageSetup horizontalDpi="600" verticalDpi="6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7.8515625" style="0" customWidth="1"/>
    <col min="2" max="2" width="7.7109375" style="0" customWidth="1"/>
    <col min="3" max="3" width="12.7109375" style="0" customWidth="1"/>
    <col min="4" max="4" width="11.421875" style="0" customWidth="1"/>
    <col min="5" max="5" width="12.421875" style="0" customWidth="1"/>
    <col min="6" max="6" width="8.8515625" style="0" customWidth="1"/>
    <col min="7" max="7" width="16.421875" style="0" customWidth="1"/>
    <col min="8" max="8" width="18.57421875" style="0" customWidth="1"/>
    <col min="9" max="9" width="19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9.140625" style="0" customWidth="1"/>
    <col min="14" max="14" width="24.421875" style="0" hidden="1" customWidth="1"/>
    <col min="15" max="16" width="11.421875" style="0" hidden="1" customWidth="1"/>
    <col min="17" max="17" width="14.28125" style="0" hidden="1" customWidth="1"/>
    <col min="18" max="21" width="11.421875" style="0" hidden="1" customWidth="1"/>
    <col min="22" max="22" width="14.00390625" style="0" hidden="1" customWidth="1"/>
    <col min="23" max="27" width="11.421875" style="0" hidden="1" customWidth="1"/>
    <col min="28" max="28" width="29.140625" style="0" hidden="1" customWidth="1"/>
    <col min="29" max="33" width="11.421875" style="0" hidden="1" customWidth="1"/>
    <col min="34" max="34" width="11.7109375" style="0" hidden="1" customWidth="1"/>
    <col min="35" max="51" width="11.421875" style="0" hidden="1" customWidth="1"/>
  </cols>
  <sheetData>
    <row r="1" spans="1:51" ht="13.5" customHeight="1">
      <c r="A1" s="16"/>
      <c r="B1" s="16"/>
      <c r="C1" s="16"/>
      <c r="D1" s="16"/>
      <c r="E1" s="16"/>
      <c r="F1" s="16"/>
      <c r="G1" s="22"/>
      <c r="H1" s="16"/>
      <c r="I1" s="16"/>
      <c r="J1" s="16"/>
      <c r="K1" s="16"/>
      <c r="L1" s="16"/>
      <c r="M1" s="16"/>
      <c r="N1" s="23" t="e">
        <f>+NN:(W)</f>
        <v>#REF!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5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</row>
    <row r="2" spans="1:51" ht="28.5" customHeight="1">
      <c r="A2" s="16"/>
      <c r="B2" s="302" t="s">
        <v>38</v>
      </c>
      <c r="C2" s="295"/>
      <c r="D2" s="295"/>
      <c r="E2" s="295"/>
      <c r="F2" s="295"/>
      <c r="G2" s="295"/>
      <c r="H2" s="295"/>
      <c r="I2" s="295"/>
      <c r="J2" s="295"/>
      <c r="K2" s="295"/>
      <c r="L2" s="296"/>
      <c r="M2" s="16"/>
      <c r="N2" s="23"/>
      <c r="O2" s="23"/>
      <c r="P2" s="23"/>
      <c r="Q2" s="23"/>
      <c r="R2" s="23"/>
      <c r="S2" s="23"/>
      <c r="T2" s="23"/>
      <c r="U2" s="23"/>
      <c r="V2" s="23"/>
      <c r="W2" s="23"/>
      <c r="X2" s="374"/>
      <c r="Y2" s="375"/>
      <c r="Z2" s="376"/>
      <c r="AA2" s="23"/>
      <c r="AB2" s="23"/>
      <c r="AC2" s="26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4"/>
      <c r="AU2" s="24"/>
      <c r="AV2" s="24"/>
      <c r="AW2" s="24"/>
      <c r="AX2" s="24"/>
      <c r="AY2" s="24"/>
    </row>
    <row r="3" spans="1:51" ht="13.5" customHeight="1">
      <c r="A3" s="16"/>
      <c r="B3" s="16"/>
      <c r="C3" s="16"/>
      <c r="D3" s="16"/>
      <c r="E3" s="16"/>
      <c r="F3" s="16"/>
      <c r="G3" s="22"/>
      <c r="H3" s="16"/>
      <c r="I3" s="16"/>
      <c r="J3" s="16"/>
      <c r="K3" s="16"/>
      <c r="L3" s="16"/>
      <c r="M3" s="16"/>
      <c r="N3" s="2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5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</row>
    <row r="4" spans="1:51" ht="13.5" customHeight="1">
      <c r="A4" s="16"/>
      <c r="B4" s="324" t="s">
        <v>39</v>
      </c>
      <c r="C4" s="325"/>
      <c r="D4" s="325"/>
      <c r="E4" s="325"/>
      <c r="F4" s="326"/>
      <c r="G4" s="310" t="s">
        <v>16</v>
      </c>
      <c r="H4" s="295"/>
      <c r="I4" s="295"/>
      <c r="J4" s="295"/>
      <c r="K4" s="295"/>
      <c r="L4" s="296"/>
      <c r="M4" s="16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</row>
    <row r="5" spans="1:51" ht="13.5" customHeight="1">
      <c r="A5" s="16"/>
      <c r="B5" s="324" t="s">
        <v>40</v>
      </c>
      <c r="C5" s="325"/>
      <c r="D5" s="325"/>
      <c r="E5" s="325"/>
      <c r="F5" s="326"/>
      <c r="G5" s="310" t="s">
        <v>16</v>
      </c>
      <c r="H5" s="295"/>
      <c r="I5" s="295"/>
      <c r="J5" s="295"/>
      <c r="K5" s="295"/>
      <c r="L5" s="296"/>
      <c r="M5" s="16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</row>
    <row r="6" spans="1:51" ht="13.5" customHeight="1">
      <c r="A6" s="16"/>
      <c r="B6" s="324" t="s">
        <v>41</v>
      </c>
      <c r="C6" s="325"/>
      <c r="D6" s="325"/>
      <c r="E6" s="325"/>
      <c r="F6" s="326"/>
      <c r="G6" s="310" t="s">
        <v>16</v>
      </c>
      <c r="H6" s="295"/>
      <c r="I6" s="295"/>
      <c r="J6" s="295"/>
      <c r="K6" s="295"/>
      <c r="L6" s="296"/>
      <c r="M6" s="16"/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</row>
    <row r="7" spans="1:51" ht="13.5" customHeight="1">
      <c r="A7" s="16"/>
      <c r="B7" s="324" t="s">
        <v>42</v>
      </c>
      <c r="C7" s="325"/>
      <c r="D7" s="325"/>
      <c r="E7" s="325"/>
      <c r="F7" s="326"/>
      <c r="G7" s="310" t="s">
        <v>16</v>
      </c>
      <c r="H7" s="295"/>
      <c r="I7" s="295"/>
      <c r="J7" s="295"/>
      <c r="K7" s="295"/>
      <c r="L7" s="296"/>
      <c r="M7" s="16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</row>
    <row r="8" spans="1:51" ht="13.5" customHeight="1">
      <c r="A8" s="16"/>
      <c r="B8" s="324" t="s">
        <v>43</v>
      </c>
      <c r="C8" s="325"/>
      <c r="D8" s="325"/>
      <c r="E8" s="325"/>
      <c r="F8" s="326"/>
      <c r="G8" s="310" t="s">
        <v>16</v>
      </c>
      <c r="H8" s="295"/>
      <c r="I8" s="295"/>
      <c r="J8" s="295"/>
      <c r="K8" s="295"/>
      <c r="L8" s="296"/>
      <c r="M8" s="16"/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5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3.5" customHeight="1">
      <c r="A9" s="16"/>
      <c r="B9" s="324" t="s">
        <v>44</v>
      </c>
      <c r="C9" s="325"/>
      <c r="D9" s="325"/>
      <c r="E9" s="325"/>
      <c r="F9" s="326"/>
      <c r="G9" s="310" t="s">
        <v>16</v>
      </c>
      <c r="H9" s="295"/>
      <c r="I9" s="295"/>
      <c r="J9" s="295"/>
      <c r="K9" s="295"/>
      <c r="L9" s="296"/>
      <c r="M9" s="16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ht="13.5" customHeight="1">
      <c r="A10" s="16"/>
      <c r="B10" s="324" t="s">
        <v>45</v>
      </c>
      <c r="C10" s="325"/>
      <c r="D10" s="325"/>
      <c r="E10" s="325"/>
      <c r="F10" s="326"/>
      <c r="G10" s="310" t="s">
        <v>16</v>
      </c>
      <c r="H10" s="295"/>
      <c r="I10" s="295"/>
      <c r="J10" s="295"/>
      <c r="K10" s="295"/>
      <c r="L10" s="296"/>
      <c r="M10" s="16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</row>
    <row r="11" spans="1:51" ht="13.5" customHeight="1">
      <c r="A11" s="16"/>
      <c r="B11" s="324" t="s">
        <v>46</v>
      </c>
      <c r="C11" s="325"/>
      <c r="D11" s="325"/>
      <c r="E11" s="325"/>
      <c r="F11" s="326"/>
      <c r="G11" s="310" t="s">
        <v>16</v>
      </c>
      <c r="H11" s="295"/>
      <c r="I11" s="295"/>
      <c r="J11" s="295"/>
      <c r="K11" s="295"/>
      <c r="L11" s="296"/>
      <c r="M11" s="16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ht="13.5" customHeight="1">
      <c r="A12" s="16"/>
      <c r="B12" s="324" t="s">
        <v>47</v>
      </c>
      <c r="C12" s="325"/>
      <c r="D12" s="325"/>
      <c r="E12" s="325"/>
      <c r="F12" s="326"/>
      <c r="G12" s="310" t="s">
        <v>16</v>
      </c>
      <c r="H12" s="295"/>
      <c r="I12" s="295"/>
      <c r="J12" s="295"/>
      <c r="K12" s="295"/>
      <c r="L12" s="296"/>
      <c r="M12" s="16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ht="13.5" customHeight="1">
      <c r="A13" s="16"/>
      <c r="B13" s="324" t="s">
        <v>48</v>
      </c>
      <c r="C13" s="325"/>
      <c r="D13" s="325"/>
      <c r="E13" s="325"/>
      <c r="F13" s="326"/>
      <c r="G13" s="310" t="s">
        <v>16</v>
      </c>
      <c r="H13" s="295"/>
      <c r="I13" s="295"/>
      <c r="J13" s="295"/>
      <c r="K13" s="295"/>
      <c r="L13" s="296"/>
      <c r="M13" s="16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ht="13.5" customHeight="1">
      <c r="A14" s="16"/>
      <c r="B14" s="324" t="s">
        <v>49</v>
      </c>
      <c r="C14" s="325"/>
      <c r="D14" s="325"/>
      <c r="E14" s="325"/>
      <c r="F14" s="326"/>
      <c r="G14" s="310" t="s">
        <v>16</v>
      </c>
      <c r="H14" s="295"/>
      <c r="I14" s="295"/>
      <c r="J14" s="295"/>
      <c r="K14" s="295"/>
      <c r="L14" s="296"/>
      <c r="M14" s="16"/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ht="13.5" customHeight="1">
      <c r="A15" s="16"/>
      <c r="B15" s="324" t="s">
        <v>50</v>
      </c>
      <c r="C15" s="325"/>
      <c r="D15" s="325"/>
      <c r="E15" s="325"/>
      <c r="F15" s="326"/>
      <c r="G15" s="310" t="s">
        <v>51</v>
      </c>
      <c r="H15" s="295"/>
      <c r="I15" s="295"/>
      <c r="J15" s="295"/>
      <c r="K15" s="295"/>
      <c r="L15" s="296"/>
      <c r="M15" s="16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ht="13.5" customHeight="1">
      <c r="A16" s="16"/>
      <c r="B16" s="324" t="s">
        <v>52</v>
      </c>
      <c r="C16" s="325"/>
      <c r="D16" s="325"/>
      <c r="E16" s="325"/>
      <c r="F16" s="326"/>
      <c r="G16" s="310" t="s">
        <v>16</v>
      </c>
      <c r="H16" s="295"/>
      <c r="I16" s="295"/>
      <c r="J16" s="295"/>
      <c r="K16" s="295"/>
      <c r="L16" s="296"/>
      <c r="M16" s="16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ht="13.5" customHeight="1">
      <c r="A17" s="16"/>
      <c r="B17" s="324" t="s">
        <v>53</v>
      </c>
      <c r="C17" s="325"/>
      <c r="D17" s="325"/>
      <c r="E17" s="325"/>
      <c r="F17" s="326"/>
      <c r="G17" s="310" t="s">
        <v>16</v>
      </c>
      <c r="H17" s="295"/>
      <c r="I17" s="295"/>
      <c r="J17" s="295"/>
      <c r="K17" s="295"/>
      <c r="L17" s="296"/>
      <c r="M17" s="16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ht="13.5" customHeight="1">
      <c r="A18" s="16"/>
      <c r="B18" s="324" t="s">
        <v>54</v>
      </c>
      <c r="C18" s="325"/>
      <c r="D18" s="325"/>
      <c r="E18" s="325"/>
      <c r="F18" s="326"/>
      <c r="G18" s="310" t="s">
        <v>16</v>
      </c>
      <c r="H18" s="295"/>
      <c r="I18" s="295"/>
      <c r="J18" s="295"/>
      <c r="K18" s="295"/>
      <c r="L18" s="296"/>
      <c r="M18" s="16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ht="13.5" customHeight="1">
      <c r="A19" s="16"/>
      <c r="B19" s="324" t="s">
        <v>55</v>
      </c>
      <c r="C19" s="325"/>
      <c r="D19" s="325"/>
      <c r="E19" s="325"/>
      <c r="F19" s="326"/>
      <c r="G19" s="310" t="s">
        <v>16</v>
      </c>
      <c r="H19" s="295"/>
      <c r="I19" s="295"/>
      <c r="J19" s="295"/>
      <c r="K19" s="295"/>
      <c r="L19" s="296"/>
      <c r="M19" s="16"/>
      <c r="N19" s="23"/>
      <c r="O19" s="24"/>
      <c r="P19" s="24"/>
      <c r="Q19" s="25"/>
      <c r="R19" s="25"/>
      <c r="S19" s="25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ht="13.5" customHeight="1">
      <c r="A20" s="16"/>
      <c r="B20" s="324" t="s">
        <v>56</v>
      </c>
      <c r="C20" s="325"/>
      <c r="D20" s="325"/>
      <c r="E20" s="325"/>
      <c r="F20" s="326"/>
      <c r="G20" s="310" t="s">
        <v>16</v>
      </c>
      <c r="H20" s="295"/>
      <c r="I20" s="295"/>
      <c r="J20" s="295"/>
      <c r="K20" s="295"/>
      <c r="L20" s="296"/>
      <c r="M20" s="16"/>
      <c r="N20" s="23"/>
      <c r="O20" s="24"/>
      <c r="P20" s="24"/>
      <c r="Q20" s="25"/>
      <c r="R20" s="25"/>
      <c r="S20" s="377"/>
      <c r="T20" s="28"/>
      <c r="U20" s="24"/>
      <c r="V20" s="29"/>
      <c r="W20" s="30"/>
      <c r="X20" s="24"/>
      <c r="Y20" s="24" t="s">
        <v>8</v>
      </c>
      <c r="Z20" s="24"/>
      <c r="AA20" s="24"/>
      <c r="AB20" s="24"/>
      <c r="AC20" s="25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ht="13.5" customHeight="1">
      <c r="A21" s="16"/>
      <c r="B21" s="324" t="s">
        <v>47</v>
      </c>
      <c r="C21" s="325"/>
      <c r="D21" s="325"/>
      <c r="E21" s="325"/>
      <c r="F21" s="326"/>
      <c r="G21" s="310" t="s">
        <v>16</v>
      </c>
      <c r="H21" s="295"/>
      <c r="I21" s="295"/>
      <c r="J21" s="295"/>
      <c r="K21" s="295"/>
      <c r="L21" s="296"/>
      <c r="M21" s="16"/>
      <c r="N21" s="23"/>
      <c r="O21" s="24"/>
      <c r="P21" s="24"/>
      <c r="Q21" s="25"/>
      <c r="R21" s="25"/>
      <c r="S21" s="315"/>
      <c r="T21" s="28"/>
      <c r="U21" s="24"/>
      <c r="V21" s="29"/>
      <c r="W21" s="30"/>
      <c r="X21" s="24"/>
      <c r="Y21" s="24" t="s">
        <v>9</v>
      </c>
      <c r="Z21" s="24"/>
      <c r="AA21" s="24"/>
      <c r="AB21" s="24"/>
      <c r="AC21" s="25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ht="13.5" customHeight="1">
      <c r="A22" s="16"/>
      <c r="B22" s="324" t="s">
        <v>57</v>
      </c>
      <c r="C22" s="325"/>
      <c r="D22" s="325"/>
      <c r="E22" s="325"/>
      <c r="F22" s="326"/>
      <c r="G22" s="310" t="s">
        <v>58</v>
      </c>
      <c r="H22" s="295"/>
      <c r="I22" s="295"/>
      <c r="J22" s="295"/>
      <c r="K22" s="295"/>
      <c r="L22" s="296"/>
      <c r="M22" s="16"/>
      <c r="N22" s="23"/>
      <c r="O22" s="24"/>
      <c r="P22" s="24"/>
      <c r="Q22" s="25"/>
      <c r="R22" s="25"/>
      <c r="S22" s="315"/>
      <c r="T22" s="28"/>
      <c r="U22" s="24"/>
      <c r="V22" s="29"/>
      <c r="W22" s="30"/>
      <c r="X22" s="24"/>
      <c r="Y22" s="24" t="s">
        <v>10</v>
      </c>
      <c r="Z22" s="24"/>
      <c r="AA22" s="24"/>
      <c r="AB22" s="24"/>
      <c r="AC22" s="25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ht="13.5" customHeight="1">
      <c r="A23" s="16"/>
      <c r="B23" s="324" t="s">
        <v>59</v>
      </c>
      <c r="C23" s="325"/>
      <c r="D23" s="325"/>
      <c r="E23" s="325"/>
      <c r="F23" s="326"/>
      <c r="G23" s="310" t="s">
        <v>60</v>
      </c>
      <c r="H23" s="295"/>
      <c r="I23" s="295"/>
      <c r="J23" s="295"/>
      <c r="K23" s="295"/>
      <c r="L23" s="296"/>
      <c r="M23" s="16"/>
      <c r="N23" s="23"/>
      <c r="O23" s="24"/>
      <c r="P23" s="24"/>
      <c r="Q23" s="25"/>
      <c r="R23" s="25"/>
      <c r="S23" s="315"/>
      <c r="T23" s="28"/>
      <c r="U23" s="24"/>
      <c r="V23" s="29"/>
      <c r="W23" s="30"/>
      <c r="X23" s="24"/>
      <c r="Y23" s="24"/>
      <c r="Z23" s="24"/>
      <c r="AA23" s="24"/>
      <c r="AB23" s="24"/>
      <c r="AC23" s="25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ht="13.5" customHeight="1">
      <c r="A24" s="16"/>
      <c r="B24" s="324" t="s">
        <v>7</v>
      </c>
      <c r="C24" s="325"/>
      <c r="D24" s="325"/>
      <c r="E24" s="325"/>
      <c r="F24" s="326"/>
      <c r="G24" s="310"/>
      <c r="H24" s="295"/>
      <c r="I24" s="295"/>
      <c r="J24" s="295"/>
      <c r="K24" s="295"/>
      <c r="L24" s="296"/>
      <c r="M24" s="16"/>
      <c r="N24" s="23"/>
      <c r="O24" s="24"/>
      <c r="P24" s="24"/>
      <c r="Q24" s="25"/>
      <c r="R24" s="25"/>
      <c r="S24" s="315"/>
      <c r="T24" s="28"/>
      <c r="U24" s="24"/>
      <c r="V24" s="29"/>
      <c r="W24" s="30"/>
      <c r="X24" s="24"/>
      <c r="Y24" s="24" t="s">
        <v>61</v>
      </c>
      <c r="Z24" s="24"/>
      <c r="AA24" s="24"/>
      <c r="AB24" s="24"/>
      <c r="AC24" s="25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ht="13.5" customHeight="1">
      <c r="A25" s="16"/>
      <c r="B25" s="324" t="s">
        <v>62</v>
      </c>
      <c r="C25" s="325"/>
      <c r="D25" s="325"/>
      <c r="E25" s="325"/>
      <c r="F25" s="326"/>
      <c r="G25" s="310" t="s">
        <v>16</v>
      </c>
      <c r="H25" s="295"/>
      <c r="I25" s="295"/>
      <c r="J25" s="295"/>
      <c r="K25" s="295"/>
      <c r="L25" s="296"/>
      <c r="M25" s="16"/>
      <c r="N25" s="23"/>
      <c r="O25" s="24"/>
      <c r="P25" s="24"/>
      <c r="Q25" s="24"/>
      <c r="R25" s="24"/>
      <c r="S25" s="315"/>
      <c r="T25" s="24"/>
      <c r="U25" s="24"/>
      <c r="V25" s="29"/>
      <c r="W25" s="30"/>
      <c r="X25" s="24"/>
      <c r="Y25" s="24" t="s">
        <v>63</v>
      </c>
      <c r="Z25" s="24"/>
      <c r="AA25" s="24"/>
      <c r="AB25" s="24"/>
      <c r="AC25" s="25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ht="13.5" customHeight="1">
      <c r="A26" s="16"/>
      <c r="B26" s="324" t="s">
        <v>64</v>
      </c>
      <c r="C26" s="325"/>
      <c r="D26" s="325"/>
      <c r="E26" s="325"/>
      <c r="F26" s="326"/>
      <c r="G26" s="310" t="s">
        <v>16</v>
      </c>
      <c r="H26" s="295"/>
      <c r="I26" s="295"/>
      <c r="J26" s="295"/>
      <c r="K26" s="295"/>
      <c r="L26" s="296"/>
      <c r="M26" s="16"/>
      <c r="N26" s="23"/>
      <c r="O26" s="24"/>
      <c r="P26" s="24"/>
      <c r="Q26" s="24"/>
      <c r="R26" s="24"/>
      <c r="S26" s="27"/>
      <c r="T26" s="24"/>
      <c r="U26" s="24"/>
      <c r="V26" s="29"/>
      <c r="W26" s="30"/>
      <c r="X26" s="24"/>
      <c r="Y26" s="24" t="s">
        <v>13</v>
      </c>
      <c r="Z26" s="24"/>
      <c r="AA26" s="24"/>
      <c r="AB26" s="24"/>
      <c r="AC26" s="25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ht="13.5" customHeight="1">
      <c r="A27" s="16"/>
      <c r="B27" s="333" t="s">
        <v>47</v>
      </c>
      <c r="C27" s="295"/>
      <c r="D27" s="295"/>
      <c r="E27" s="295"/>
      <c r="F27" s="300"/>
      <c r="G27" s="310" t="s">
        <v>16</v>
      </c>
      <c r="H27" s="295"/>
      <c r="I27" s="295"/>
      <c r="J27" s="295"/>
      <c r="K27" s="295"/>
      <c r="L27" s="296"/>
      <c r="M27" s="16"/>
      <c r="N27" s="23"/>
      <c r="O27" s="24"/>
      <c r="P27" s="24"/>
      <c r="Q27" s="24"/>
      <c r="R27" s="24"/>
      <c r="S27" s="24"/>
      <c r="T27" s="24"/>
      <c r="U27" s="24"/>
      <c r="V27" s="29"/>
      <c r="W27" s="30"/>
      <c r="X27" s="24"/>
      <c r="Y27" s="24" t="s">
        <v>65</v>
      </c>
      <c r="Z27" s="24"/>
      <c r="AA27" s="24"/>
      <c r="AB27" s="24"/>
      <c r="AC27" s="25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ht="13.5" customHeight="1">
      <c r="A28" s="16"/>
      <c r="B28" s="324" t="s">
        <v>48</v>
      </c>
      <c r="C28" s="325"/>
      <c r="D28" s="325"/>
      <c r="E28" s="325"/>
      <c r="F28" s="326"/>
      <c r="G28" s="310" t="s">
        <v>16</v>
      </c>
      <c r="H28" s="295"/>
      <c r="I28" s="295"/>
      <c r="J28" s="295"/>
      <c r="K28" s="295"/>
      <c r="L28" s="296"/>
      <c r="M28" s="16"/>
      <c r="N28" s="23"/>
      <c r="O28" s="24"/>
      <c r="P28" s="24"/>
      <c r="Q28" s="24"/>
      <c r="R28" s="24"/>
      <c r="S28" s="24"/>
      <c r="T28" s="24"/>
      <c r="U28" s="30"/>
      <c r="V28" s="29"/>
      <c r="W28" s="30"/>
      <c r="X28" s="24"/>
      <c r="Y28" s="24"/>
      <c r="Z28" s="24"/>
      <c r="AA28" s="24"/>
      <c r="AB28" s="24"/>
      <c r="AC28" s="25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ht="13.5" customHeight="1">
      <c r="A29" s="16"/>
      <c r="B29" s="324" t="s">
        <v>66</v>
      </c>
      <c r="C29" s="325"/>
      <c r="D29" s="325"/>
      <c r="E29" s="325"/>
      <c r="F29" s="326"/>
      <c r="G29" s="310" t="s">
        <v>16</v>
      </c>
      <c r="H29" s="295"/>
      <c r="I29" s="295"/>
      <c r="J29" s="295"/>
      <c r="K29" s="295"/>
      <c r="L29" s="296"/>
      <c r="M29" s="16"/>
      <c r="N29" s="23"/>
      <c r="O29" s="24"/>
      <c r="P29" s="24"/>
      <c r="Q29" s="24"/>
      <c r="R29" s="24"/>
      <c r="S29" s="24"/>
      <c r="T29" s="24"/>
      <c r="U29" s="24"/>
      <c r="V29" s="29"/>
      <c r="W29" s="30"/>
      <c r="X29" s="24"/>
      <c r="Y29" s="24"/>
      <c r="Z29" s="24"/>
      <c r="AA29" s="24"/>
      <c r="AB29" s="24"/>
      <c r="AC29" s="25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ht="13.5" customHeight="1">
      <c r="A30" s="16"/>
      <c r="B30" s="324" t="s">
        <v>15</v>
      </c>
      <c r="C30" s="325"/>
      <c r="D30" s="325"/>
      <c r="E30" s="325"/>
      <c r="F30" s="326"/>
      <c r="G30" s="13" t="s">
        <v>16</v>
      </c>
      <c r="H30" s="311" t="str">
        <f>IF(S46&lt;4,"VERIFIQUE LOS DATOS CATASTRALES ANTES DE CONTINUAR","  ")</f>
        <v>VERIFIQUE LOS DATOS CATASTRALES ANTES DE CONTINUAR</v>
      </c>
      <c r="I30" s="312"/>
      <c r="J30" s="312"/>
      <c r="K30" s="312"/>
      <c r="L30" s="313"/>
      <c r="M30" s="16"/>
      <c r="N30" s="23"/>
      <c r="O30" s="332" t="s">
        <v>67</v>
      </c>
      <c r="P30" s="296"/>
      <c r="Q30" s="24"/>
      <c r="R30" s="24"/>
      <c r="S30" s="24"/>
      <c r="T30" s="30"/>
      <c r="U30" s="24"/>
      <c r="V30" s="29"/>
      <c r="W30" s="30"/>
      <c r="X30" s="24"/>
      <c r="Y30" s="24"/>
      <c r="Z30" s="24"/>
      <c r="AA30" s="24"/>
      <c r="AB30" s="24"/>
      <c r="AC30" s="25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ht="13.5" customHeight="1">
      <c r="A31" s="16"/>
      <c r="B31" s="324" t="s">
        <v>17</v>
      </c>
      <c r="C31" s="325"/>
      <c r="D31" s="325"/>
      <c r="E31" s="325"/>
      <c r="F31" s="326"/>
      <c r="G31" s="13" t="s">
        <v>16</v>
      </c>
      <c r="H31" s="314"/>
      <c r="I31" s="315"/>
      <c r="J31" s="315"/>
      <c r="K31" s="315"/>
      <c r="L31" s="316"/>
      <c r="M31" s="16"/>
      <c r="N31" s="23"/>
      <c r="O31" s="31"/>
      <c r="P31" s="32">
        <f>IF(G30="#",0,1)</f>
        <v>0</v>
      </c>
      <c r="Q31" s="24"/>
      <c r="R31" s="24"/>
      <c r="S31" s="24"/>
      <c r="T31" s="30"/>
      <c r="U31" s="24"/>
      <c r="V31" s="29"/>
      <c r="W31" s="30"/>
      <c r="X31" s="24"/>
      <c r="Y31" s="24"/>
      <c r="Z31" s="24"/>
      <c r="AA31" s="24"/>
      <c r="AB31" s="24"/>
      <c r="AC31" s="25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ht="13.5" customHeight="1">
      <c r="A32" s="16"/>
      <c r="B32" s="333" t="s">
        <v>18</v>
      </c>
      <c r="C32" s="295"/>
      <c r="D32" s="295"/>
      <c r="E32" s="295"/>
      <c r="F32" s="300"/>
      <c r="G32" s="13" t="s">
        <v>16</v>
      </c>
      <c r="H32" s="314"/>
      <c r="I32" s="315"/>
      <c r="J32" s="315"/>
      <c r="K32" s="315"/>
      <c r="L32" s="316"/>
      <c r="M32" s="16"/>
      <c r="N32" s="23"/>
      <c r="O32" s="33"/>
      <c r="P32" s="32">
        <f>IF(G31="#",0,1)</f>
        <v>0</v>
      </c>
      <c r="Q32" s="24"/>
      <c r="R32" s="24"/>
      <c r="S32" s="24"/>
      <c r="T32" s="30"/>
      <c r="U32" s="24"/>
      <c r="V32" s="29"/>
      <c r="W32" s="30"/>
      <c r="X32" s="24"/>
      <c r="Y32" s="24"/>
      <c r="Z32" s="24"/>
      <c r="AA32" s="24"/>
      <c r="AB32" s="24"/>
      <c r="AC32" s="25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ht="13.5" customHeight="1">
      <c r="A33" s="16"/>
      <c r="B33" s="324" t="s">
        <v>19</v>
      </c>
      <c r="C33" s="325"/>
      <c r="D33" s="325"/>
      <c r="E33" s="325"/>
      <c r="F33" s="326"/>
      <c r="G33" s="13" t="s">
        <v>16</v>
      </c>
      <c r="H33" s="317"/>
      <c r="I33" s="318"/>
      <c r="J33" s="318"/>
      <c r="K33" s="318"/>
      <c r="L33" s="319"/>
      <c r="M33" s="16"/>
      <c r="N33" s="23"/>
      <c r="O33" s="34"/>
      <c r="P33" s="32">
        <f>IF(G32="#",0,1)</f>
        <v>0</v>
      </c>
      <c r="Q33" s="24"/>
      <c r="R33" s="24"/>
      <c r="S33" s="24"/>
      <c r="T33" s="30"/>
      <c r="U33" s="24"/>
      <c r="V33" s="29"/>
      <c r="W33" s="30"/>
      <c r="X33" s="24"/>
      <c r="Y33" s="24"/>
      <c r="Z33" s="24"/>
      <c r="AA33" s="24"/>
      <c r="AB33" s="24"/>
      <c r="AC33" s="25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ht="13.5" customHeight="1">
      <c r="A34" s="16"/>
      <c r="B34" s="333" t="s">
        <v>20</v>
      </c>
      <c r="C34" s="295"/>
      <c r="D34" s="295"/>
      <c r="E34" s="295"/>
      <c r="F34" s="334"/>
      <c r="G34" s="13" t="s">
        <v>16</v>
      </c>
      <c r="H34" s="320" t="s">
        <v>21</v>
      </c>
      <c r="I34" s="312"/>
      <c r="J34" s="312"/>
      <c r="K34" s="312"/>
      <c r="L34" s="313"/>
      <c r="M34" s="16"/>
      <c r="N34" s="23"/>
      <c r="O34" s="31"/>
      <c r="P34" s="32">
        <f>IF(G33="#",0,1)</f>
        <v>0</v>
      </c>
      <c r="Q34" s="24"/>
      <c r="R34" s="24"/>
      <c r="S34" s="24"/>
      <c r="T34" s="30"/>
      <c r="U34" s="24"/>
      <c r="V34" s="29"/>
      <c r="W34" s="30"/>
      <c r="X34" s="24"/>
      <c r="Y34" s="24"/>
      <c r="Z34" s="24"/>
      <c r="AA34" s="24"/>
      <c r="AB34" s="24"/>
      <c r="AC34" s="25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ht="13.5" customHeight="1">
      <c r="A35" s="16"/>
      <c r="B35" s="324" t="s">
        <v>22</v>
      </c>
      <c r="C35" s="325"/>
      <c r="D35" s="325"/>
      <c r="E35" s="325"/>
      <c r="F35" s="326"/>
      <c r="G35" s="13" t="s">
        <v>16</v>
      </c>
      <c r="H35" s="314"/>
      <c r="I35" s="315"/>
      <c r="J35" s="315"/>
      <c r="K35" s="315"/>
      <c r="L35" s="316"/>
      <c r="M35" s="16"/>
      <c r="N35" s="23"/>
      <c r="O35" s="31"/>
      <c r="P35" s="32">
        <f>IF(G34="#",0,1)</f>
        <v>0</v>
      </c>
      <c r="Q35" s="24"/>
      <c r="R35" s="24"/>
      <c r="S35" s="24"/>
      <c r="T35" s="24"/>
      <c r="U35" s="24"/>
      <c r="V35" s="24"/>
      <c r="W35" s="24"/>
      <c r="X35" s="24"/>
      <c r="Y35" s="30"/>
      <c r="Z35" s="24"/>
      <c r="AA35" s="24"/>
      <c r="AB35" s="24"/>
      <c r="AC35" s="25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ht="13.5" customHeight="1">
      <c r="A36" s="16"/>
      <c r="B36" s="324" t="s">
        <v>23</v>
      </c>
      <c r="C36" s="325"/>
      <c r="D36" s="325"/>
      <c r="E36" s="325"/>
      <c r="F36" s="326"/>
      <c r="G36" s="13" t="s">
        <v>16</v>
      </c>
      <c r="H36" s="314"/>
      <c r="I36" s="315"/>
      <c r="J36" s="315"/>
      <c r="K36" s="315"/>
      <c r="L36" s="316"/>
      <c r="M36" s="16"/>
      <c r="N36" s="23"/>
      <c r="O36" s="35"/>
      <c r="P36" s="36">
        <f>SUM(P31:P35)</f>
        <v>0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ht="13.5" customHeight="1">
      <c r="A37" s="16"/>
      <c r="B37" s="324" t="s">
        <v>23</v>
      </c>
      <c r="C37" s="325"/>
      <c r="D37" s="325"/>
      <c r="E37" s="325"/>
      <c r="F37" s="326"/>
      <c r="G37" s="13" t="s">
        <v>16</v>
      </c>
      <c r="H37" s="314"/>
      <c r="I37" s="315"/>
      <c r="J37" s="315"/>
      <c r="K37" s="315"/>
      <c r="L37" s="316"/>
      <c r="M37" s="16"/>
      <c r="N37" s="23"/>
      <c r="O37" s="30"/>
      <c r="P37" s="24" t="s">
        <v>68</v>
      </c>
      <c r="Q37" s="24"/>
      <c r="R37" s="25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ht="13.5" customHeight="1">
      <c r="A38" s="16"/>
      <c r="B38" s="324" t="s">
        <v>23</v>
      </c>
      <c r="C38" s="325"/>
      <c r="D38" s="325"/>
      <c r="E38" s="325"/>
      <c r="F38" s="326"/>
      <c r="G38" s="13" t="s">
        <v>16</v>
      </c>
      <c r="H38" s="314"/>
      <c r="I38" s="315"/>
      <c r="J38" s="315"/>
      <c r="K38" s="315"/>
      <c r="L38" s="316"/>
      <c r="M38" s="16"/>
      <c r="N38" s="37"/>
      <c r="O38" s="24"/>
      <c r="P38" s="38"/>
      <c r="Q38" s="24"/>
      <c r="R38" s="25"/>
      <c r="S38" s="25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ht="21.75" customHeight="1">
      <c r="A39" s="16"/>
      <c r="B39" s="327" t="str">
        <f>IF(P36&lt;4,"ERROR","  ")</f>
        <v>ERROR</v>
      </c>
      <c r="C39" s="328"/>
      <c r="D39" s="328"/>
      <c r="E39" s="328"/>
      <c r="F39" s="329"/>
      <c r="G39" s="14" t="str">
        <f>IF(P36&lt;4,"ERROR","  ")</f>
        <v>ERROR</v>
      </c>
      <c r="H39" s="321"/>
      <c r="I39" s="322"/>
      <c r="J39" s="322"/>
      <c r="K39" s="322"/>
      <c r="L39" s="323"/>
      <c r="M39" s="16"/>
      <c r="N39" s="37"/>
      <c r="O39" s="24"/>
      <c r="P39" s="24"/>
      <c r="Q39" s="24"/>
      <c r="R39" s="24"/>
      <c r="S39" s="25"/>
      <c r="T39" s="39"/>
      <c r="U39" s="39"/>
      <c r="V39" s="39"/>
      <c r="W39" s="39"/>
      <c r="X39" s="39"/>
      <c r="Y39" s="24"/>
      <c r="Z39" s="24"/>
      <c r="AA39" s="24"/>
      <c r="AB39" s="24"/>
      <c r="AC39" s="25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ht="14.25" customHeight="1">
      <c r="A40" s="16"/>
      <c r="B40" s="324" t="s">
        <v>69</v>
      </c>
      <c r="C40" s="325"/>
      <c r="D40" s="325"/>
      <c r="E40" s="325"/>
      <c r="F40" s="326"/>
      <c r="G40" s="310" t="s">
        <v>70</v>
      </c>
      <c r="H40" s="295"/>
      <c r="I40" s="295"/>
      <c r="J40" s="295"/>
      <c r="K40" s="295"/>
      <c r="L40" s="296"/>
      <c r="M40" s="16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ht="13.5" customHeight="1">
      <c r="A41" s="16"/>
      <c r="B41" s="324" t="s">
        <v>71</v>
      </c>
      <c r="C41" s="325"/>
      <c r="D41" s="325"/>
      <c r="E41" s="325"/>
      <c r="F41" s="326"/>
      <c r="G41" s="310" t="s">
        <v>72</v>
      </c>
      <c r="H41" s="295"/>
      <c r="I41" s="295"/>
      <c r="J41" s="295"/>
      <c r="K41" s="295"/>
      <c r="L41" s="296"/>
      <c r="M41" s="16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ht="13.5" customHeight="1">
      <c r="A42" s="16"/>
      <c r="B42" s="324"/>
      <c r="C42" s="325"/>
      <c r="D42" s="325"/>
      <c r="E42" s="325"/>
      <c r="F42" s="326"/>
      <c r="G42" s="310" t="s">
        <v>73</v>
      </c>
      <c r="H42" s="295"/>
      <c r="I42" s="295"/>
      <c r="J42" s="295"/>
      <c r="K42" s="295"/>
      <c r="L42" s="296"/>
      <c r="M42" s="16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ht="13.5" customHeight="1">
      <c r="A43" s="16"/>
      <c r="B43" s="324"/>
      <c r="C43" s="325"/>
      <c r="D43" s="325"/>
      <c r="E43" s="325"/>
      <c r="F43" s="326"/>
      <c r="G43" s="310" t="s">
        <v>74</v>
      </c>
      <c r="H43" s="295"/>
      <c r="I43" s="295"/>
      <c r="J43" s="295"/>
      <c r="K43" s="295"/>
      <c r="L43" s="296"/>
      <c r="M43" s="16"/>
      <c r="N43" s="23"/>
      <c r="O43" s="40"/>
      <c r="P43" s="41" t="s">
        <v>75</v>
      </c>
      <c r="Q43" s="42"/>
      <c r="R43" s="43"/>
      <c r="S43" s="24"/>
      <c r="T43" s="24"/>
      <c r="U43" s="44"/>
      <c r="V43" s="24"/>
      <c r="W43" s="24"/>
      <c r="X43" s="24"/>
      <c r="Y43" s="24"/>
      <c r="Z43" s="24"/>
      <c r="AA43" s="24"/>
      <c r="AB43" s="24"/>
      <c r="AC43" s="25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ht="13.5" customHeight="1">
      <c r="A44" s="16"/>
      <c r="B44" s="324" t="s">
        <v>76</v>
      </c>
      <c r="C44" s="325"/>
      <c r="D44" s="325"/>
      <c r="E44" s="325"/>
      <c r="F44" s="326"/>
      <c r="G44" s="310" t="s">
        <v>77</v>
      </c>
      <c r="H44" s="295"/>
      <c r="I44" s="295"/>
      <c r="J44" s="295"/>
      <c r="K44" s="295"/>
      <c r="L44" s="296"/>
      <c r="M44" s="45"/>
      <c r="N44" s="23"/>
      <c r="O44" s="46"/>
      <c r="P44" s="47" t="s">
        <v>78</v>
      </c>
      <c r="Q44" s="48"/>
      <c r="R44" s="49"/>
      <c r="S44" s="24"/>
      <c r="T44" s="24"/>
      <c r="U44" s="44"/>
      <c r="V44" s="24"/>
      <c r="W44" s="24"/>
      <c r="X44" s="24"/>
      <c r="Y44" s="24"/>
      <c r="Z44" s="24"/>
      <c r="AA44" s="24"/>
      <c r="AB44" s="24"/>
      <c r="AC44" s="25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ht="12.75" customHeight="1">
      <c r="A45" s="16"/>
      <c r="B45" s="324" t="s">
        <v>79</v>
      </c>
      <c r="C45" s="325"/>
      <c r="D45" s="325"/>
      <c r="E45" s="325"/>
      <c r="F45" s="326"/>
      <c r="G45" s="373" t="s">
        <v>75</v>
      </c>
      <c r="H45" s="328"/>
      <c r="I45" s="328"/>
      <c r="J45" s="328"/>
      <c r="K45" s="328"/>
      <c r="L45" s="329"/>
      <c r="M45" s="16"/>
      <c r="N45" s="23"/>
      <c r="O45" s="50" t="s">
        <v>80</v>
      </c>
      <c r="P45" s="51"/>
      <c r="Q45" s="52"/>
      <c r="R45" s="43"/>
      <c r="S45" s="367"/>
      <c r="T45" s="315"/>
      <c r="U45" s="44"/>
      <c r="V45" s="367"/>
      <c r="W45" s="315"/>
      <c r="X45" s="24"/>
      <c r="Y45" s="24"/>
      <c r="Z45" s="24"/>
      <c r="AA45" s="24"/>
      <c r="AB45" s="24"/>
      <c r="AC45" s="25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ht="18" customHeight="1">
      <c r="A46" s="16"/>
      <c r="B46" s="364" t="str">
        <f>IF(G45="AMPLIATORIO","FECHA del CONTRATO ORIGINAL (DD-MM-AA) ","   ")</f>
        <v>   </v>
      </c>
      <c r="C46" s="328"/>
      <c r="D46" s="328"/>
      <c r="E46" s="328"/>
      <c r="F46" s="338"/>
      <c r="G46" s="370"/>
      <c r="H46" s="328"/>
      <c r="I46" s="328"/>
      <c r="J46" s="328"/>
      <c r="K46" s="328"/>
      <c r="L46" s="329"/>
      <c r="M46" s="16"/>
      <c r="N46" s="23"/>
      <c r="O46" s="371" t="str">
        <f>IF(G45="ORIGINARIO","   ",G46)</f>
        <v>   </v>
      </c>
      <c r="P46" s="315"/>
      <c r="Q46" s="53"/>
      <c r="R46" s="54"/>
      <c r="S46" s="25"/>
      <c r="T46" s="25"/>
      <c r="U46" s="24"/>
      <c r="V46" s="25"/>
      <c r="W46" s="25"/>
      <c r="X46" s="24"/>
      <c r="Y46" s="24"/>
      <c r="Z46" s="24"/>
      <c r="AA46" s="24"/>
      <c r="AB46" s="24"/>
      <c r="AC46" s="25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ht="17.25" customHeight="1">
      <c r="A47" s="16"/>
      <c r="B47" s="364" t="str">
        <f>IF(G45="AMPLIATORIO","FACTOR DE CORRECCION DEL CONTRATO ORIGINAL ","   ")</f>
        <v>   </v>
      </c>
      <c r="C47" s="328"/>
      <c r="D47" s="328"/>
      <c r="E47" s="328"/>
      <c r="F47" s="338"/>
      <c r="G47" s="310"/>
      <c r="H47" s="295"/>
      <c r="I47" s="295"/>
      <c r="J47" s="295"/>
      <c r="K47" s="295"/>
      <c r="L47" s="296"/>
      <c r="M47" s="16"/>
      <c r="N47" s="23"/>
      <c r="O47" s="372" t="str">
        <f>O46</f>
        <v>   </v>
      </c>
      <c r="P47" s="322"/>
      <c r="Q47" s="55"/>
      <c r="R47" s="49"/>
      <c r="S47" s="367"/>
      <c r="T47" s="315"/>
      <c r="U47" s="24"/>
      <c r="V47" s="367"/>
      <c r="W47" s="315"/>
      <c r="X47" s="24"/>
      <c r="Y47" s="24"/>
      <c r="Z47" s="24"/>
      <c r="AA47" s="24"/>
      <c r="AB47" s="24"/>
      <c r="AC47" s="25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ht="18.75" customHeight="1">
      <c r="A48" s="16"/>
      <c r="B48" s="364" t="str">
        <f>IF(G45="AMPLIATORIO","MONTO EN PESOS DEL CONTRATO ORIGINAL ","   ")</f>
        <v>   </v>
      </c>
      <c r="C48" s="328"/>
      <c r="D48" s="328"/>
      <c r="E48" s="328"/>
      <c r="F48" s="338"/>
      <c r="G48" s="365"/>
      <c r="H48" s="295"/>
      <c r="I48" s="295"/>
      <c r="J48" s="295"/>
      <c r="K48" s="295"/>
      <c r="L48" s="296"/>
      <c r="M48" s="16"/>
      <c r="N48" s="23"/>
      <c r="O48" s="50" t="s">
        <v>81</v>
      </c>
      <c r="P48" s="51"/>
      <c r="Q48" s="56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ht="13.5" customHeight="1">
      <c r="A49" s="16"/>
      <c r="B49" s="324" t="s">
        <v>82</v>
      </c>
      <c r="C49" s="325"/>
      <c r="D49" s="325"/>
      <c r="E49" s="325"/>
      <c r="F49" s="326"/>
      <c r="G49" s="310" t="s">
        <v>16</v>
      </c>
      <c r="H49" s="295"/>
      <c r="I49" s="295"/>
      <c r="J49" s="295"/>
      <c r="K49" s="295"/>
      <c r="L49" s="296"/>
      <c r="M49" s="16"/>
      <c r="N49" s="23"/>
      <c r="O49" s="366" t="str">
        <f>IF(G45="originario","  ",G48/G47*E99)</f>
        <v>  </v>
      </c>
      <c r="P49" s="315"/>
      <c r="Q49" s="316"/>
      <c r="R49" s="24"/>
      <c r="S49" s="367"/>
      <c r="T49" s="315"/>
      <c r="U49" s="24"/>
      <c r="V49" s="367"/>
      <c r="W49" s="315"/>
      <c r="X49" s="24"/>
      <c r="Y49" s="24"/>
      <c r="Z49" s="24"/>
      <c r="AA49" s="24"/>
      <c r="AB49" s="24"/>
      <c r="AC49" s="25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ht="13.5" customHeight="1">
      <c r="A50" s="16"/>
      <c r="B50" s="324" t="s">
        <v>83</v>
      </c>
      <c r="C50" s="325"/>
      <c r="D50" s="325"/>
      <c r="E50" s="325"/>
      <c r="F50" s="326"/>
      <c r="G50" s="310"/>
      <c r="H50" s="295"/>
      <c r="I50" s="295"/>
      <c r="J50" s="295"/>
      <c r="K50" s="295"/>
      <c r="L50" s="296"/>
      <c r="M50" s="16"/>
      <c r="N50" s="23"/>
      <c r="O50" s="321"/>
      <c r="P50" s="322"/>
      <c r="Q50" s="323"/>
      <c r="R50" s="24"/>
      <c r="S50" s="25"/>
      <c r="T50" s="25"/>
      <c r="U50" s="24"/>
      <c r="V50" s="25"/>
      <c r="W50" s="25"/>
      <c r="X50" s="24"/>
      <c r="Y50" s="24"/>
      <c r="Z50" s="24"/>
      <c r="AA50" s="24"/>
      <c r="AB50" s="24"/>
      <c r="AC50" s="25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ht="12.75" customHeight="1">
      <c r="A51" s="16"/>
      <c r="B51" s="324" t="s">
        <v>84</v>
      </c>
      <c r="C51" s="325"/>
      <c r="D51" s="325"/>
      <c r="E51" s="325"/>
      <c r="F51" s="326"/>
      <c r="G51" s="340"/>
      <c r="H51" s="295"/>
      <c r="I51" s="295"/>
      <c r="J51" s="295"/>
      <c r="K51" s="295"/>
      <c r="L51" s="296"/>
      <c r="M51" s="16"/>
      <c r="N51" s="23"/>
      <c r="O51" s="24"/>
      <c r="P51" s="24"/>
      <c r="Q51" s="24"/>
      <c r="R51" s="24"/>
      <c r="S51" s="25"/>
      <c r="T51" s="25"/>
      <c r="U51" s="24"/>
      <c r="V51" s="25"/>
      <c r="W51" s="25"/>
      <c r="X51" s="24"/>
      <c r="Y51" s="24"/>
      <c r="Z51" s="24"/>
      <c r="AA51" s="24"/>
      <c r="AB51" s="24"/>
      <c r="AC51" s="25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ht="12.75" customHeight="1">
      <c r="A52" s="16"/>
      <c r="B52" s="324" t="s">
        <v>85</v>
      </c>
      <c r="C52" s="325"/>
      <c r="D52" s="325"/>
      <c r="E52" s="325"/>
      <c r="F52" s="326"/>
      <c r="G52" s="340"/>
      <c r="H52" s="295"/>
      <c r="I52" s="295"/>
      <c r="J52" s="295"/>
      <c r="K52" s="295"/>
      <c r="L52" s="296"/>
      <c r="M52" s="16"/>
      <c r="N52" s="23"/>
      <c r="O52" s="24"/>
      <c r="P52" s="24"/>
      <c r="Q52" s="24"/>
      <c r="R52" s="24"/>
      <c r="S52" s="25"/>
      <c r="T52" s="25"/>
      <c r="U52" s="24"/>
      <c r="V52" s="25"/>
      <c r="W52" s="25"/>
      <c r="X52" s="24"/>
      <c r="Y52" s="24"/>
      <c r="Z52" s="24"/>
      <c r="AA52" s="24"/>
      <c r="AB52" s="24"/>
      <c r="AC52" s="25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ht="12.75" customHeight="1">
      <c r="A53" s="16"/>
      <c r="B53" s="324" t="s">
        <v>86</v>
      </c>
      <c r="C53" s="325"/>
      <c r="D53" s="325"/>
      <c r="E53" s="325"/>
      <c r="F53" s="326"/>
      <c r="G53" s="343" t="s">
        <v>87</v>
      </c>
      <c r="H53" s="295"/>
      <c r="I53" s="295"/>
      <c r="J53" s="295"/>
      <c r="K53" s="295"/>
      <c r="L53" s="296"/>
      <c r="M53" s="16"/>
      <c r="N53" s="23"/>
      <c r="O53" s="24"/>
      <c r="P53" s="24"/>
      <c r="Q53" s="24"/>
      <c r="R53" s="24"/>
      <c r="S53" s="25"/>
      <c r="T53" s="25"/>
      <c r="U53" s="24"/>
      <c r="V53" s="25"/>
      <c r="W53" s="25"/>
      <c r="X53" s="24"/>
      <c r="Y53" s="24"/>
      <c r="Z53" s="24"/>
      <c r="AA53" s="24"/>
      <c r="AB53" s="24"/>
      <c r="AC53" s="25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ht="37.5" customHeight="1">
      <c r="A54" s="16"/>
      <c r="B54" s="57"/>
      <c r="C54" s="57"/>
      <c r="D54" s="57"/>
      <c r="E54" s="57"/>
      <c r="F54" s="57"/>
      <c r="G54" s="58"/>
      <c r="H54" s="58"/>
      <c r="I54" s="58"/>
      <c r="J54" s="58"/>
      <c r="K54" s="58"/>
      <c r="L54" s="58"/>
      <c r="M54" s="16"/>
      <c r="N54" s="23"/>
      <c r="O54" s="24"/>
      <c r="P54" s="24"/>
      <c r="Q54" s="24"/>
      <c r="R54" s="24"/>
      <c r="S54" s="25"/>
      <c r="T54" s="25"/>
      <c r="U54" s="24"/>
      <c r="V54" s="25"/>
      <c r="W54" s="25"/>
      <c r="X54" s="24"/>
      <c r="Y54" s="24"/>
      <c r="Z54" s="24"/>
      <c r="AA54" s="24"/>
      <c r="AB54" s="24"/>
      <c r="AC54" s="25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ht="23.25" customHeight="1">
      <c r="A55" s="16"/>
      <c r="B55" s="344" t="s">
        <v>88</v>
      </c>
      <c r="C55" s="295"/>
      <c r="D55" s="295"/>
      <c r="E55" s="295"/>
      <c r="F55" s="295"/>
      <c r="G55" s="295"/>
      <c r="H55" s="295"/>
      <c r="I55" s="295"/>
      <c r="J55" s="295"/>
      <c r="K55" s="295"/>
      <c r="L55" s="296"/>
      <c r="M55" s="16"/>
      <c r="N55" s="23"/>
      <c r="O55" s="24"/>
      <c r="P55" s="24"/>
      <c r="Q55" s="24"/>
      <c r="R55" s="24"/>
      <c r="S55" s="25"/>
      <c r="T55" s="25"/>
      <c r="U55" s="24"/>
      <c r="V55" s="25"/>
      <c r="W55" s="25"/>
      <c r="X55" s="24"/>
      <c r="Y55" s="24"/>
      <c r="Z55" s="24"/>
      <c r="AA55" s="24"/>
      <c r="AB55" s="24"/>
      <c r="AC55" s="25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ht="15.75" customHeight="1">
      <c r="A56" s="16"/>
      <c r="B56" s="16"/>
      <c r="C56" s="16"/>
      <c r="D56" s="16"/>
      <c r="E56" s="16"/>
      <c r="F56" s="16"/>
      <c r="G56" s="16"/>
      <c r="H56" s="58"/>
      <c r="I56" s="58"/>
      <c r="J56" s="58"/>
      <c r="K56" s="58"/>
      <c r="L56" s="58"/>
      <c r="M56" s="16"/>
      <c r="N56" s="23"/>
      <c r="O56" s="24"/>
      <c r="P56" s="24"/>
      <c r="Q56" s="24"/>
      <c r="R56" s="24"/>
      <c r="S56" s="25"/>
      <c r="T56" s="25"/>
      <c r="U56" s="24"/>
      <c r="V56" s="25"/>
      <c r="W56" s="25"/>
      <c r="X56" s="24"/>
      <c r="Y56" s="24"/>
      <c r="Z56" s="24"/>
      <c r="AA56" s="24"/>
      <c r="AB56" s="24"/>
      <c r="AC56" s="25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ht="15.75" customHeight="1">
      <c r="A57" s="16"/>
      <c r="B57" s="16"/>
      <c r="C57" s="16"/>
      <c r="D57" s="16"/>
      <c r="E57" s="16"/>
      <c r="F57" s="16"/>
      <c r="G57" s="16"/>
      <c r="H57" s="58"/>
      <c r="I57" s="58"/>
      <c r="J57" s="58"/>
      <c r="K57" s="58"/>
      <c r="L57" s="58"/>
      <c r="M57" s="16"/>
      <c r="N57" s="23"/>
      <c r="O57" s="24"/>
      <c r="P57" s="24"/>
      <c r="Q57" s="24"/>
      <c r="R57" s="24"/>
      <c r="S57" s="25"/>
      <c r="T57" s="25"/>
      <c r="U57" s="24"/>
      <c r="V57" s="25"/>
      <c r="W57" s="25"/>
      <c r="X57" s="24"/>
      <c r="Y57" s="24"/>
      <c r="Z57" s="24"/>
      <c r="AA57" s="24"/>
      <c r="AB57" s="24"/>
      <c r="AC57" s="25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3"/>
      <c r="O58" s="24"/>
      <c r="P58" s="24"/>
      <c r="Q58" s="24"/>
      <c r="R58" s="24"/>
      <c r="S58" s="25"/>
      <c r="T58" s="25"/>
      <c r="U58" s="24"/>
      <c r="V58" s="25"/>
      <c r="W58" s="25"/>
      <c r="X58" s="24"/>
      <c r="Y58" s="24"/>
      <c r="Z58" s="24"/>
      <c r="AA58" s="24"/>
      <c r="AB58" s="24"/>
      <c r="AC58" s="25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ht="19.5" customHeight="1">
      <c r="A59" s="16"/>
      <c r="B59" s="305" t="s">
        <v>89</v>
      </c>
      <c r="C59" s="295"/>
      <c r="D59" s="295"/>
      <c r="E59" s="295"/>
      <c r="F59" s="295"/>
      <c r="G59" s="296"/>
      <c r="H59" s="58"/>
      <c r="I59" s="16"/>
      <c r="J59" s="16"/>
      <c r="K59" s="16"/>
      <c r="L59" s="16"/>
      <c r="M59" s="16"/>
      <c r="N59" s="23"/>
      <c r="O59" s="24"/>
      <c r="P59" s="24"/>
      <c r="Q59" s="24"/>
      <c r="R59" s="24"/>
      <c r="S59" s="25"/>
      <c r="T59" s="25"/>
      <c r="U59" s="24"/>
      <c r="V59" s="25"/>
      <c r="W59" s="25"/>
      <c r="X59" s="24"/>
      <c r="Y59" s="24"/>
      <c r="Z59" s="24"/>
      <c r="AA59" s="24"/>
      <c r="AB59" s="24"/>
      <c r="AC59" s="25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ht="17.25" customHeight="1">
      <c r="A60" s="16"/>
      <c r="B60" s="306" t="s">
        <v>28</v>
      </c>
      <c r="C60" s="307"/>
      <c r="D60" s="307"/>
      <c r="E60" s="307"/>
      <c r="F60" s="308"/>
      <c r="G60" s="17">
        <v>0</v>
      </c>
      <c r="H60" s="58"/>
      <c r="I60" s="16"/>
      <c r="J60" s="16"/>
      <c r="K60" s="16"/>
      <c r="L60" s="16"/>
      <c r="M60" s="16"/>
      <c r="N60" s="23"/>
      <c r="O60" s="24"/>
      <c r="P60" s="335" t="str">
        <f>IF(G63&gt;0," -PROYECTO / DIREC. Y DIREC. Por Cont. Sep."," ")</f>
        <v> </v>
      </c>
      <c r="Q60" s="325"/>
      <c r="R60" s="325"/>
      <c r="S60" s="325"/>
      <c r="T60" s="325"/>
      <c r="U60" s="336"/>
      <c r="V60" s="24"/>
      <c r="W60" s="24"/>
      <c r="X60" s="24"/>
      <c r="Y60" s="24"/>
      <c r="Z60" s="24"/>
      <c r="AA60" s="24"/>
      <c r="AB60" s="24"/>
      <c r="AC60" s="24"/>
      <c r="AD60" s="25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ht="17.25" customHeight="1">
      <c r="A61" s="16"/>
      <c r="B61" s="306" t="s">
        <v>29</v>
      </c>
      <c r="C61" s="307"/>
      <c r="D61" s="307"/>
      <c r="E61" s="307"/>
      <c r="F61" s="308"/>
      <c r="G61" s="18">
        <v>0</v>
      </c>
      <c r="H61" s="58"/>
      <c r="I61" s="16"/>
      <c r="J61" s="16"/>
      <c r="K61" s="16"/>
      <c r="L61" s="16"/>
      <c r="M61" s="16"/>
      <c r="N61" s="23"/>
      <c r="O61" s="24"/>
      <c r="P61" s="335" t="str">
        <f>IF(L76&gt;0," -PROYECTO "," ")</f>
        <v> </v>
      </c>
      <c r="Q61" s="325"/>
      <c r="R61" s="325"/>
      <c r="S61" s="325"/>
      <c r="T61" s="325"/>
      <c r="U61" s="336"/>
      <c r="V61" s="24"/>
      <c r="W61" s="24"/>
      <c r="X61" s="24"/>
      <c r="Y61" s="24"/>
      <c r="Z61" s="24"/>
      <c r="AA61" s="24"/>
      <c r="AB61" s="24"/>
      <c r="AC61" s="24"/>
      <c r="AD61" s="25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ht="17.25" customHeight="1">
      <c r="A62" s="16"/>
      <c r="B62" s="306" t="s">
        <v>30</v>
      </c>
      <c r="C62" s="307"/>
      <c r="D62" s="307"/>
      <c r="E62" s="307"/>
      <c r="F62" s="308"/>
      <c r="G62" s="19">
        <f>J100</f>
        <v>40000</v>
      </c>
      <c r="H62" s="58"/>
      <c r="I62" s="16"/>
      <c r="J62" s="16"/>
      <c r="K62" s="16"/>
      <c r="L62" s="16"/>
      <c r="M62" s="16"/>
      <c r="N62" s="23"/>
      <c r="O62" s="24"/>
      <c r="P62" s="335" t="str">
        <f>IF(F102&gt;0," -MEDICION"," ")</f>
        <v> </v>
      </c>
      <c r="Q62" s="325"/>
      <c r="R62" s="325"/>
      <c r="S62" s="325"/>
      <c r="T62" s="325"/>
      <c r="U62" s="336"/>
      <c r="V62" s="24"/>
      <c r="W62" s="24"/>
      <c r="X62" s="24"/>
      <c r="Y62" s="24"/>
      <c r="Z62" s="24"/>
      <c r="AA62" s="24"/>
      <c r="AB62" s="24"/>
      <c r="AC62" s="24"/>
      <c r="AD62" s="25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ht="19.5" customHeight="1">
      <c r="A63" s="59"/>
      <c r="B63" s="309" t="s">
        <v>31</v>
      </c>
      <c r="C63" s="295"/>
      <c r="D63" s="295"/>
      <c r="E63" s="295"/>
      <c r="F63" s="296"/>
      <c r="G63" s="20">
        <f>(+G61+(PRODUCT(G60,G62)))</f>
        <v>0</v>
      </c>
      <c r="H63" s="59"/>
      <c r="I63" s="59"/>
      <c r="J63" s="59"/>
      <c r="K63" s="59"/>
      <c r="L63" s="59"/>
      <c r="M63" s="59"/>
      <c r="N63" s="60"/>
      <c r="O63" s="27"/>
      <c r="P63" s="341" t="str">
        <f>IF(G70&gt;0," -INFORME TECNICO."," ")</f>
        <v> </v>
      </c>
      <c r="Q63" s="325"/>
      <c r="R63" s="325"/>
      <c r="S63" s="325"/>
      <c r="T63" s="325"/>
      <c r="U63" s="336"/>
      <c r="V63" s="342" t="str">
        <f>CONCATENATE(P60,P63,P64,P66)</f>
        <v>    </v>
      </c>
      <c r="W63" s="295"/>
      <c r="X63" s="295"/>
      <c r="Y63" s="295"/>
      <c r="Z63" s="295"/>
      <c r="AA63" s="295"/>
      <c r="AB63" s="295"/>
      <c r="AC63" s="295"/>
      <c r="AD63" s="295"/>
      <c r="AE63" s="296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</row>
    <row r="64" spans="1:51" ht="13.5" customHeight="1">
      <c r="A64" s="16"/>
      <c r="B64" s="16"/>
      <c r="C64" s="16"/>
      <c r="D64" s="16"/>
      <c r="E64" s="16"/>
      <c r="F64" s="61"/>
      <c r="G64" s="22"/>
      <c r="H64" s="58"/>
      <c r="I64" s="16"/>
      <c r="J64" s="16"/>
      <c r="K64" s="16"/>
      <c r="L64" s="16"/>
      <c r="M64" s="16"/>
      <c r="N64" s="23"/>
      <c r="O64" s="24"/>
      <c r="P64" s="335" t="str">
        <f>IF(G84&gt;0," -INSPECCION Y ENSAYO."," ")</f>
        <v> </v>
      </c>
      <c r="Q64" s="325"/>
      <c r="R64" s="325"/>
      <c r="S64" s="325"/>
      <c r="T64" s="325"/>
      <c r="U64" s="336"/>
      <c r="V64" s="24"/>
      <c r="W64" s="24"/>
      <c r="X64" s="24"/>
      <c r="Y64" s="24"/>
      <c r="Z64" s="24"/>
      <c r="AA64" s="24"/>
      <c r="AB64" s="24"/>
      <c r="AC64" s="24"/>
      <c r="AD64" s="25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ht="15.75" customHeight="1">
      <c r="A65" s="16"/>
      <c r="B65" s="57"/>
      <c r="C65" s="57"/>
      <c r="D65" s="57"/>
      <c r="E65" s="57"/>
      <c r="F65" s="57"/>
      <c r="G65" s="58"/>
      <c r="H65" s="58"/>
      <c r="I65" s="58"/>
      <c r="J65" s="58"/>
      <c r="K65" s="58"/>
      <c r="L65" s="58"/>
      <c r="M65" s="16"/>
      <c r="N65" s="23"/>
      <c r="O65" s="24"/>
      <c r="P65" s="335"/>
      <c r="Q65" s="325"/>
      <c r="R65" s="325"/>
      <c r="S65" s="325"/>
      <c r="T65" s="325"/>
      <c r="U65" s="336"/>
      <c r="V65" s="24"/>
      <c r="W65" s="24"/>
      <c r="X65" s="24"/>
      <c r="Y65" s="24"/>
      <c r="Z65" s="24"/>
      <c r="AA65" s="24"/>
      <c r="AB65" s="24"/>
      <c r="AC65" s="24"/>
      <c r="AD65" s="25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ht="19.5" customHeight="1">
      <c r="A66" s="16"/>
      <c r="B66" s="305" t="s">
        <v>90</v>
      </c>
      <c r="C66" s="295"/>
      <c r="D66" s="295"/>
      <c r="E66" s="295"/>
      <c r="F66" s="295"/>
      <c r="G66" s="296"/>
      <c r="H66" s="58"/>
      <c r="I66" s="58"/>
      <c r="J66" s="58"/>
      <c r="K66" s="58"/>
      <c r="L66" s="58"/>
      <c r="M66" s="16"/>
      <c r="N66" s="23"/>
      <c r="O66" s="24"/>
      <c r="P66" s="335" t="str">
        <f>IF(G77&gt;0," -REPRESENTACION TECNICA."," ")</f>
        <v> </v>
      </c>
      <c r="Q66" s="325"/>
      <c r="R66" s="325"/>
      <c r="S66" s="325"/>
      <c r="T66" s="325"/>
      <c r="U66" s="336"/>
      <c r="V66" s="24"/>
      <c r="W66" s="24"/>
      <c r="X66" s="24"/>
      <c r="Y66" s="24"/>
      <c r="Z66" s="24"/>
      <c r="AA66" s="24"/>
      <c r="AB66" s="24"/>
      <c r="AC66" s="24"/>
      <c r="AD66" s="25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ht="17.25" customHeight="1">
      <c r="A67" s="16"/>
      <c r="B67" s="306" t="s">
        <v>28</v>
      </c>
      <c r="C67" s="307"/>
      <c r="D67" s="307"/>
      <c r="E67" s="307"/>
      <c r="F67" s="308"/>
      <c r="G67" s="17">
        <v>0</v>
      </c>
      <c r="H67" s="58"/>
      <c r="I67" s="58"/>
      <c r="J67" s="58"/>
      <c r="K67" s="58"/>
      <c r="L67" s="58"/>
      <c r="M67" s="16"/>
      <c r="N67" s="23"/>
      <c r="O67" s="24"/>
      <c r="P67" s="335" t="str">
        <f>IF(M16&gt;0," -HABILITACION DE ASCENSORES."," ")</f>
        <v> </v>
      </c>
      <c r="Q67" s="325"/>
      <c r="R67" s="325"/>
      <c r="S67" s="325"/>
      <c r="T67" s="325"/>
      <c r="U67" s="336"/>
      <c r="V67" s="24"/>
      <c r="W67" s="24"/>
      <c r="X67" s="24"/>
      <c r="Y67" s="24"/>
      <c r="Z67" s="24"/>
      <c r="AA67" s="24"/>
      <c r="AB67" s="24"/>
      <c r="AC67" s="24"/>
      <c r="AD67" s="25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ht="17.25" customHeight="1">
      <c r="A68" s="16"/>
      <c r="B68" s="306" t="s">
        <v>29</v>
      </c>
      <c r="C68" s="307"/>
      <c r="D68" s="307"/>
      <c r="E68" s="307"/>
      <c r="F68" s="308"/>
      <c r="G68" s="18">
        <v>0</v>
      </c>
      <c r="H68" s="58"/>
      <c r="I68" s="58"/>
      <c r="J68" s="58"/>
      <c r="K68" s="58"/>
      <c r="L68" s="58"/>
      <c r="M68" s="16"/>
      <c r="N68" s="23"/>
      <c r="O68" s="24"/>
      <c r="P68" s="24"/>
      <c r="Q68" s="24"/>
      <c r="R68" s="24"/>
      <c r="S68" s="25"/>
      <c r="T68" s="25"/>
      <c r="U68" s="24"/>
      <c r="V68" s="25"/>
      <c r="W68" s="25"/>
      <c r="X68" s="24"/>
      <c r="Y68" s="24"/>
      <c r="Z68" s="24"/>
      <c r="AA68" s="24"/>
      <c r="AB68" s="24"/>
      <c r="AC68" s="25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ht="17.25" customHeight="1">
      <c r="A69" s="16"/>
      <c r="B69" s="306" t="s">
        <v>30</v>
      </c>
      <c r="C69" s="307"/>
      <c r="D69" s="307"/>
      <c r="E69" s="307"/>
      <c r="F69" s="308"/>
      <c r="G69" s="19">
        <f>J100</f>
        <v>40000</v>
      </c>
      <c r="H69" s="58"/>
      <c r="I69" s="58"/>
      <c r="J69" s="58"/>
      <c r="K69" s="58"/>
      <c r="L69" s="58"/>
      <c r="M69" s="16"/>
      <c r="N69" s="23"/>
      <c r="O69" s="24"/>
      <c r="P69" s="24"/>
      <c r="Q69" s="24"/>
      <c r="R69" s="24"/>
      <c r="S69" s="25"/>
      <c r="T69" s="25"/>
      <c r="U69" s="24"/>
      <c r="V69" s="25"/>
      <c r="W69" s="25"/>
      <c r="X69" s="24"/>
      <c r="Y69" s="24"/>
      <c r="Z69" s="24"/>
      <c r="AA69" s="24"/>
      <c r="AB69" s="24"/>
      <c r="AC69" s="25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ht="19.5" customHeight="1">
      <c r="A70" s="59"/>
      <c r="B70" s="309" t="s">
        <v>91</v>
      </c>
      <c r="C70" s="295"/>
      <c r="D70" s="295"/>
      <c r="E70" s="295"/>
      <c r="F70" s="296"/>
      <c r="G70" s="20">
        <f>(+G68+(PRODUCT(G67,G69)))</f>
        <v>0</v>
      </c>
      <c r="H70" s="59"/>
      <c r="I70" s="59"/>
      <c r="J70" s="59"/>
      <c r="K70" s="59"/>
      <c r="L70" s="59"/>
      <c r="M70" s="59"/>
      <c r="N70" s="60"/>
      <c r="O70" s="27"/>
      <c r="P70" s="368" t="s">
        <v>92</v>
      </c>
      <c r="Q70" s="338"/>
      <c r="R70" s="62">
        <f>+G60+G67+G74+G81</f>
        <v>0</v>
      </c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</row>
    <row r="71" spans="1:51" ht="12.75" customHeight="1">
      <c r="A71" s="16"/>
      <c r="B71" s="16"/>
      <c r="C71" s="16"/>
      <c r="D71" s="16"/>
      <c r="E71" s="16"/>
      <c r="F71" s="22"/>
      <c r="G71" s="22"/>
      <c r="H71" s="58"/>
      <c r="I71" s="58"/>
      <c r="J71" s="58"/>
      <c r="K71" s="58"/>
      <c r="L71" s="58"/>
      <c r="M71" s="16"/>
      <c r="N71" s="23"/>
      <c r="O71" s="24"/>
      <c r="P71" s="369" t="s">
        <v>29</v>
      </c>
      <c r="Q71" s="338"/>
      <c r="R71" s="63">
        <f>+G61+G68+G75+G82</f>
        <v>0</v>
      </c>
      <c r="S71" s="25"/>
      <c r="T71" s="25"/>
      <c r="U71" s="24"/>
      <c r="V71" s="25"/>
      <c r="W71" s="25"/>
      <c r="X71" s="24"/>
      <c r="Y71" s="24"/>
      <c r="Z71" s="24"/>
      <c r="AA71" s="24"/>
      <c r="AB71" s="24"/>
      <c r="AC71" s="25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ht="15.75" customHeight="1">
      <c r="A72" s="16"/>
      <c r="B72" s="57"/>
      <c r="C72" s="57"/>
      <c r="D72" s="57"/>
      <c r="E72" s="57"/>
      <c r="F72" s="57"/>
      <c r="G72" s="58"/>
      <c r="H72" s="58"/>
      <c r="I72" s="58"/>
      <c r="J72" s="58"/>
      <c r="K72" s="58"/>
      <c r="L72" s="58"/>
      <c r="M72" s="16"/>
      <c r="N72" s="23"/>
      <c r="O72" s="24"/>
      <c r="P72" s="24"/>
      <c r="Q72" s="24"/>
      <c r="R72" s="24"/>
      <c r="S72" s="25"/>
      <c r="T72" s="25"/>
      <c r="U72" s="24"/>
      <c r="V72" s="25"/>
      <c r="W72" s="25"/>
      <c r="X72" s="24"/>
      <c r="Y72" s="24"/>
      <c r="Z72" s="24"/>
      <c r="AA72" s="24"/>
      <c r="AB72" s="24"/>
      <c r="AC72" s="25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ht="19.5" customHeight="1">
      <c r="A73" s="16"/>
      <c r="B73" s="305" t="s">
        <v>93</v>
      </c>
      <c r="C73" s="295"/>
      <c r="D73" s="295"/>
      <c r="E73" s="295"/>
      <c r="F73" s="295"/>
      <c r="G73" s="296"/>
      <c r="H73" s="58"/>
      <c r="I73" s="58"/>
      <c r="J73" s="58"/>
      <c r="K73" s="58"/>
      <c r="L73" s="58"/>
      <c r="M73" s="16"/>
      <c r="N73" s="23"/>
      <c r="O73" s="24"/>
      <c r="P73" s="24"/>
      <c r="Q73" s="24"/>
      <c r="R73" s="24"/>
      <c r="S73" s="25"/>
      <c r="T73" s="25"/>
      <c r="U73" s="24"/>
      <c r="V73" s="25"/>
      <c r="W73" s="25"/>
      <c r="X73" s="24"/>
      <c r="Y73" s="24"/>
      <c r="Z73" s="24"/>
      <c r="AA73" s="24"/>
      <c r="AB73" s="24"/>
      <c r="AC73" s="25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ht="17.25" customHeight="1">
      <c r="A74" s="16"/>
      <c r="B74" s="306" t="s">
        <v>28</v>
      </c>
      <c r="C74" s="307"/>
      <c r="D74" s="307"/>
      <c r="E74" s="307"/>
      <c r="F74" s="308"/>
      <c r="G74" s="17">
        <v>0</v>
      </c>
      <c r="H74" s="58"/>
      <c r="I74" s="58"/>
      <c r="J74" s="58"/>
      <c r="K74" s="58"/>
      <c r="L74" s="58"/>
      <c r="M74" s="16"/>
      <c r="N74" s="23"/>
      <c r="O74" s="24"/>
      <c r="P74" s="24"/>
      <c r="Q74" s="24"/>
      <c r="R74" s="24"/>
      <c r="S74" s="25"/>
      <c r="T74" s="25"/>
      <c r="U74" s="24"/>
      <c r="V74" s="25"/>
      <c r="W74" s="25"/>
      <c r="X74" s="24"/>
      <c r="Y74" s="24"/>
      <c r="Z74" s="24"/>
      <c r="AA74" s="24"/>
      <c r="AB74" s="24"/>
      <c r="AC74" s="25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ht="17.25" customHeight="1">
      <c r="A75" s="16"/>
      <c r="B75" s="306" t="s">
        <v>29</v>
      </c>
      <c r="C75" s="307"/>
      <c r="D75" s="307"/>
      <c r="E75" s="307"/>
      <c r="F75" s="308"/>
      <c r="G75" s="18">
        <v>0</v>
      </c>
      <c r="H75" s="58"/>
      <c r="I75" s="58"/>
      <c r="J75" s="58"/>
      <c r="K75" s="58"/>
      <c r="L75" s="58"/>
      <c r="M75" s="16"/>
      <c r="N75" s="23"/>
      <c r="O75" s="24"/>
      <c r="P75" s="24"/>
      <c r="Q75" s="24"/>
      <c r="R75" s="24"/>
      <c r="S75" s="25"/>
      <c r="T75" s="25"/>
      <c r="U75" s="24"/>
      <c r="V75" s="25"/>
      <c r="W75" s="25"/>
      <c r="X75" s="24"/>
      <c r="Y75" s="24"/>
      <c r="Z75" s="24"/>
      <c r="AA75" s="24"/>
      <c r="AB75" s="24"/>
      <c r="AC75" s="25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ht="17.25" customHeight="1">
      <c r="A76" s="16"/>
      <c r="B76" s="306" t="s">
        <v>30</v>
      </c>
      <c r="C76" s="307"/>
      <c r="D76" s="307"/>
      <c r="E76" s="307"/>
      <c r="F76" s="308"/>
      <c r="G76" s="19">
        <f>J100</f>
        <v>40000</v>
      </c>
      <c r="H76" s="58"/>
      <c r="I76" s="58"/>
      <c r="J76" s="58"/>
      <c r="K76" s="58"/>
      <c r="L76" s="58"/>
      <c r="M76" s="16"/>
      <c r="N76" s="23"/>
      <c r="O76" s="24"/>
      <c r="P76" s="24"/>
      <c r="Q76" s="24"/>
      <c r="R76" s="24"/>
      <c r="S76" s="25"/>
      <c r="T76" s="25"/>
      <c r="U76" s="24"/>
      <c r="V76" s="25"/>
      <c r="W76" s="25"/>
      <c r="X76" s="24"/>
      <c r="Y76" s="24"/>
      <c r="Z76" s="24"/>
      <c r="AA76" s="24"/>
      <c r="AB76" s="24"/>
      <c r="AC76" s="25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</row>
    <row r="77" spans="1:51" ht="19.5" customHeight="1">
      <c r="A77" s="59"/>
      <c r="B77" s="309" t="s">
        <v>94</v>
      </c>
      <c r="C77" s="295"/>
      <c r="D77" s="295"/>
      <c r="E77" s="295"/>
      <c r="F77" s="296"/>
      <c r="G77" s="20">
        <f>+(G74*G76)+G75</f>
        <v>0</v>
      </c>
      <c r="H77" s="59"/>
      <c r="I77" s="59"/>
      <c r="J77" s="59"/>
      <c r="K77" s="59"/>
      <c r="L77" s="59"/>
      <c r="M77" s="59"/>
      <c r="N77" s="60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</row>
    <row r="78" spans="1:51" ht="12.75" customHeight="1">
      <c r="A78" s="16"/>
      <c r="B78" s="16"/>
      <c r="C78" s="16"/>
      <c r="D78" s="16"/>
      <c r="E78" s="16"/>
      <c r="F78" s="22"/>
      <c r="G78" s="22"/>
      <c r="H78" s="58"/>
      <c r="I78" s="58"/>
      <c r="J78" s="58"/>
      <c r="K78" s="58"/>
      <c r="L78" s="58"/>
      <c r="M78" s="16"/>
      <c r="N78" s="23"/>
      <c r="O78" s="24"/>
      <c r="P78" s="24"/>
      <c r="Q78" s="24"/>
      <c r="R78" s="24"/>
      <c r="S78" s="25"/>
      <c r="T78" s="25"/>
      <c r="U78" s="24"/>
      <c r="V78" s="25"/>
      <c r="W78" s="25"/>
      <c r="X78" s="24"/>
      <c r="Y78" s="24"/>
      <c r="Z78" s="24"/>
      <c r="AA78" s="24"/>
      <c r="AB78" s="24"/>
      <c r="AC78" s="25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</row>
    <row r="79" spans="1:51" ht="15.75" customHeight="1">
      <c r="A79" s="16"/>
      <c r="B79" s="16"/>
      <c r="C79" s="16"/>
      <c r="D79" s="16"/>
      <c r="E79" s="16"/>
      <c r="F79" s="16"/>
      <c r="G79" s="22"/>
      <c r="H79" s="58"/>
      <c r="I79" s="58"/>
      <c r="J79" s="58"/>
      <c r="K79" s="58"/>
      <c r="L79" s="58"/>
      <c r="M79" s="16"/>
      <c r="N79" s="23"/>
      <c r="O79" s="24"/>
      <c r="P79" s="24"/>
      <c r="Q79" s="24"/>
      <c r="R79" s="24"/>
      <c r="S79" s="25"/>
      <c r="T79" s="25"/>
      <c r="U79" s="24"/>
      <c r="V79" s="25"/>
      <c r="W79" s="25"/>
      <c r="X79" s="24"/>
      <c r="Y79" s="24"/>
      <c r="Z79" s="24"/>
      <c r="AA79" s="24"/>
      <c r="AB79" s="24"/>
      <c r="AC79" s="25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</row>
    <row r="80" spans="1:51" ht="19.5" customHeight="1">
      <c r="A80" s="16"/>
      <c r="B80" s="305" t="s">
        <v>95</v>
      </c>
      <c r="C80" s="295"/>
      <c r="D80" s="295"/>
      <c r="E80" s="295"/>
      <c r="F80" s="295"/>
      <c r="G80" s="296"/>
      <c r="H80" s="58"/>
      <c r="I80" s="58"/>
      <c r="J80" s="58"/>
      <c r="K80" s="58"/>
      <c r="L80" s="58"/>
      <c r="M80" s="16"/>
      <c r="N80" s="23"/>
      <c r="O80" s="24"/>
      <c r="P80" s="24"/>
      <c r="Q80" s="24"/>
      <c r="R80" s="24"/>
      <c r="S80" s="25"/>
      <c r="T80" s="25"/>
      <c r="U80" s="24"/>
      <c r="V80" s="25"/>
      <c r="W80" s="25"/>
      <c r="X80" s="24"/>
      <c r="Y80" s="24"/>
      <c r="Z80" s="24"/>
      <c r="AA80" s="24"/>
      <c r="AB80" s="24"/>
      <c r="AC80" s="25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</row>
    <row r="81" spans="1:51" ht="17.25" customHeight="1">
      <c r="A81" s="16"/>
      <c r="B81" s="306" t="s">
        <v>28</v>
      </c>
      <c r="C81" s="307"/>
      <c r="D81" s="307"/>
      <c r="E81" s="307"/>
      <c r="F81" s="308"/>
      <c r="G81" s="17">
        <v>0</v>
      </c>
      <c r="H81" s="58"/>
      <c r="I81" s="58"/>
      <c r="J81" s="58"/>
      <c r="K81" s="58"/>
      <c r="L81" s="58"/>
      <c r="M81" s="16"/>
      <c r="N81" s="23"/>
      <c r="O81" s="24"/>
      <c r="P81" s="24"/>
      <c r="Q81" s="24"/>
      <c r="R81" s="24"/>
      <c r="S81" s="25"/>
      <c r="T81" s="25"/>
      <c r="U81" s="24"/>
      <c r="V81" s="25"/>
      <c r="W81" s="25"/>
      <c r="X81" s="24"/>
      <c r="Y81" s="24"/>
      <c r="Z81" s="24"/>
      <c r="AA81" s="24"/>
      <c r="AB81" s="24"/>
      <c r="AC81" s="25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</row>
    <row r="82" spans="1:51" ht="17.25" customHeight="1">
      <c r="A82" s="16"/>
      <c r="B82" s="306" t="s">
        <v>29</v>
      </c>
      <c r="C82" s="307"/>
      <c r="D82" s="307"/>
      <c r="E82" s="307"/>
      <c r="F82" s="308"/>
      <c r="G82" s="18">
        <v>0</v>
      </c>
      <c r="H82" s="58"/>
      <c r="I82" s="58"/>
      <c r="J82" s="58"/>
      <c r="K82" s="58"/>
      <c r="L82" s="58"/>
      <c r="M82" s="16"/>
      <c r="N82" s="23"/>
      <c r="O82" s="24"/>
      <c r="P82" s="24"/>
      <c r="Q82" s="24"/>
      <c r="R82" s="24"/>
      <c r="S82" s="25"/>
      <c r="T82" s="25"/>
      <c r="U82" s="24"/>
      <c r="V82" s="25"/>
      <c r="W82" s="25"/>
      <c r="X82" s="24"/>
      <c r="Y82" s="24"/>
      <c r="Z82" s="24"/>
      <c r="AA82" s="24"/>
      <c r="AB82" s="24"/>
      <c r="AC82" s="25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</row>
    <row r="83" spans="1:51" ht="17.25" customHeight="1">
      <c r="A83" s="16"/>
      <c r="B83" s="306" t="s">
        <v>30</v>
      </c>
      <c r="C83" s="307"/>
      <c r="D83" s="307"/>
      <c r="E83" s="307"/>
      <c r="F83" s="308"/>
      <c r="G83" s="19">
        <f>J100</f>
        <v>40000</v>
      </c>
      <c r="H83" s="58"/>
      <c r="I83" s="58"/>
      <c r="J83" s="58"/>
      <c r="K83" s="58"/>
      <c r="L83" s="58"/>
      <c r="M83" s="16"/>
      <c r="N83" s="23"/>
      <c r="O83" s="24"/>
      <c r="P83" s="24"/>
      <c r="Q83" s="24"/>
      <c r="R83" s="24"/>
      <c r="S83" s="25"/>
      <c r="T83" s="25"/>
      <c r="U83" s="24"/>
      <c r="V83" s="25"/>
      <c r="W83" s="25"/>
      <c r="X83" s="24"/>
      <c r="Y83" s="24"/>
      <c r="Z83" s="24"/>
      <c r="AA83" s="24"/>
      <c r="AB83" s="24"/>
      <c r="AC83" s="25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</row>
    <row r="84" spans="1:51" ht="19.5" customHeight="1">
      <c r="A84" s="59"/>
      <c r="B84" s="309" t="s">
        <v>96</v>
      </c>
      <c r="C84" s="295"/>
      <c r="D84" s="295"/>
      <c r="E84" s="295"/>
      <c r="F84" s="296"/>
      <c r="G84" s="20">
        <f>+(G81*G83)+G82</f>
        <v>0</v>
      </c>
      <c r="H84" s="59"/>
      <c r="I84" s="59"/>
      <c r="J84" s="59"/>
      <c r="K84" s="59"/>
      <c r="L84" s="59"/>
      <c r="M84" s="59"/>
      <c r="N84" s="60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</row>
    <row r="85" spans="1:51" ht="12.75" customHeight="1">
      <c r="A85" s="16"/>
      <c r="B85" s="57"/>
      <c r="C85" s="57"/>
      <c r="D85" s="57"/>
      <c r="E85" s="57"/>
      <c r="F85" s="57"/>
      <c r="G85" s="58"/>
      <c r="H85" s="58"/>
      <c r="I85" s="58"/>
      <c r="J85" s="58"/>
      <c r="K85" s="58"/>
      <c r="L85" s="58"/>
      <c r="M85" s="16"/>
      <c r="N85" s="23"/>
      <c r="O85" s="24"/>
      <c r="P85" s="24"/>
      <c r="Q85" s="24"/>
      <c r="R85" s="24"/>
      <c r="S85" s="25"/>
      <c r="T85" s="25"/>
      <c r="U85" s="24"/>
      <c r="V85" s="25"/>
      <c r="W85" s="25"/>
      <c r="X85" s="24"/>
      <c r="Y85" s="24"/>
      <c r="Z85" s="24"/>
      <c r="AA85" s="24"/>
      <c r="AB85" s="24"/>
      <c r="AC85" s="25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</row>
    <row r="86" spans="1:51" ht="20.25" customHeight="1">
      <c r="A86" s="16"/>
      <c r="B86" s="298" t="s">
        <v>97</v>
      </c>
      <c r="C86" s="295"/>
      <c r="D86" s="295"/>
      <c r="E86" s="295"/>
      <c r="F86" s="295"/>
      <c r="G86" s="295"/>
      <c r="H86" s="295"/>
      <c r="I86" s="296"/>
      <c r="J86" s="297">
        <f>+G63+G70+G77+G84</f>
        <v>0</v>
      </c>
      <c r="K86" s="295"/>
      <c r="L86" s="296"/>
      <c r="M86" s="16"/>
      <c r="N86" s="23"/>
      <c r="O86" s="24"/>
      <c r="P86" s="64"/>
      <c r="Q86" s="24"/>
      <c r="R86" s="24"/>
      <c r="S86" s="25"/>
      <c r="T86" s="25"/>
      <c r="U86" s="24"/>
      <c r="V86" s="25"/>
      <c r="W86" s="25"/>
      <c r="X86" s="24"/>
      <c r="Y86" s="24"/>
      <c r="Z86" s="24"/>
      <c r="AA86" s="24"/>
      <c r="AB86" s="24"/>
      <c r="AC86" s="25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</row>
    <row r="87" spans="1:51" ht="12" customHeight="1">
      <c r="A87" s="16"/>
      <c r="B87" s="299"/>
      <c r="C87" s="295"/>
      <c r="D87" s="295"/>
      <c r="E87" s="295"/>
      <c r="F87" s="295"/>
      <c r="G87" s="295"/>
      <c r="H87" s="295"/>
      <c r="I87" s="295"/>
      <c r="J87" s="295"/>
      <c r="K87" s="295"/>
      <c r="L87" s="300"/>
      <c r="M87" s="16"/>
      <c r="N87" s="23"/>
      <c r="O87" s="24"/>
      <c r="P87" s="24"/>
      <c r="Q87" s="24"/>
      <c r="R87" s="24"/>
      <c r="S87" s="25"/>
      <c r="T87" s="25"/>
      <c r="U87" s="24"/>
      <c r="V87" s="25"/>
      <c r="W87" s="25"/>
      <c r="X87" s="24"/>
      <c r="Y87" s="24"/>
      <c r="Z87" s="24"/>
      <c r="AA87" s="24"/>
      <c r="AB87" s="24"/>
      <c r="AC87" s="25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</row>
    <row r="88" spans="1:51" ht="29.25" customHeight="1">
      <c r="A88" s="16"/>
      <c r="B88" s="294" t="s">
        <v>33</v>
      </c>
      <c r="C88" s="295"/>
      <c r="D88" s="295"/>
      <c r="E88" s="295"/>
      <c r="F88" s="295"/>
      <c r="G88" s="295"/>
      <c r="H88" s="295"/>
      <c r="I88" s="296"/>
      <c r="J88" s="297">
        <f>'INGRESO DE DATOS'!$V$201</f>
        <v>0</v>
      </c>
      <c r="K88" s="295"/>
      <c r="L88" s="296"/>
      <c r="M88" s="16"/>
      <c r="N88" s="23"/>
      <c r="O88" s="24"/>
      <c r="P88" s="24"/>
      <c r="Q88" s="24"/>
      <c r="R88" s="24"/>
      <c r="S88" s="367"/>
      <c r="T88" s="315"/>
      <c r="U88" s="24"/>
      <c r="V88" s="367"/>
      <c r="W88" s="315"/>
      <c r="X88" s="24"/>
      <c r="Y88" s="24"/>
      <c r="Z88" s="24"/>
      <c r="AA88" s="24"/>
      <c r="AB88" s="24"/>
      <c r="AC88" s="25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</row>
    <row r="89" spans="1:51" ht="32.25" customHeight="1">
      <c r="A89" s="16"/>
      <c r="B89" s="294" t="str">
        <f>IF(G45="ampliatorio","CONTRATO ORIGINAL ACTUALIZADO"," ")</f>
        <v> </v>
      </c>
      <c r="C89" s="295"/>
      <c r="D89" s="295"/>
      <c r="E89" s="295"/>
      <c r="F89" s="295"/>
      <c r="G89" s="295"/>
      <c r="H89" s="295"/>
      <c r="I89" s="296"/>
      <c r="J89" s="297" t="str">
        <f>IF(G45="ampliatorio",O49," ")</f>
        <v> </v>
      </c>
      <c r="K89" s="295"/>
      <c r="L89" s="296"/>
      <c r="M89" s="16"/>
      <c r="N89" s="23"/>
      <c r="O89" s="24"/>
      <c r="P89" s="297">
        <f>IF(G45="ampliatorio",J88-J89,J88)</f>
        <v>0</v>
      </c>
      <c r="Q89" s="295"/>
      <c r="R89" s="296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5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</row>
    <row r="90" spans="1:51" ht="63.75" customHeight="1">
      <c r="A90" s="16"/>
      <c r="B90" s="301">
        <v>0</v>
      </c>
      <c r="C90" s="295"/>
      <c r="D90" s="296"/>
      <c r="E90" s="302" t="str">
        <f>IF(G45="AMPLIATORIO"," HONORARIO DEL CONTRATO AMPLIATORIO (H)","HONORARIO CONVENIDO (H)")</f>
        <v>HONORARIO CONVENIDO (H)</v>
      </c>
      <c r="F90" s="295"/>
      <c r="G90" s="295"/>
      <c r="H90" s="295"/>
      <c r="I90" s="296"/>
      <c r="J90" s="303">
        <f>IF(B90&gt;=P89,B90,P89)</f>
        <v>0</v>
      </c>
      <c r="K90" s="295"/>
      <c r="L90" s="296"/>
      <c r="M90" s="16"/>
      <c r="N90" s="23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5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</row>
    <row r="91" spans="1:51" ht="6" customHeight="1">
      <c r="A91" s="16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16"/>
      <c r="N91" s="23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5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</row>
    <row r="92" spans="1:51" ht="36.75" customHeight="1">
      <c r="A92" s="16"/>
      <c r="B92" s="294" t="s">
        <v>36</v>
      </c>
      <c r="C92" s="295"/>
      <c r="D92" s="296"/>
      <c r="E92" s="304" t="e">
        <f>conviertenumletra(J90)</f>
        <v>#REF!</v>
      </c>
      <c r="F92" s="295"/>
      <c r="G92" s="295"/>
      <c r="H92" s="295"/>
      <c r="I92" s="295"/>
      <c r="J92" s="295"/>
      <c r="K92" s="295"/>
      <c r="L92" s="296"/>
      <c r="M92" s="16"/>
      <c r="N92" s="23"/>
      <c r="O92" s="24"/>
      <c r="P92" s="24"/>
      <c r="Q92" s="24"/>
      <c r="R92" s="24"/>
      <c r="S92" s="24"/>
      <c r="T92" s="24"/>
      <c r="U92" s="24"/>
      <c r="V92" s="65"/>
      <c r="W92" s="65"/>
      <c r="X92" s="65"/>
      <c r="Y92" s="24"/>
      <c r="Z92" s="24"/>
      <c r="AA92" s="24"/>
      <c r="AB92" s="24"/>
      <c r="AC92" s="25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</row>
    <row r="93" spans="1:51" ht="12.75" customHeight="1">
      <c r="A93" s="1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16"/>
      <c r="N93" s="23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5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</row>
    <row r="94" spans="1:51" ht="21" customHeight="1">
      <c r="A94" s="16"/>
      <c r="B94" s="16"/>
      <c r="C94" s="16"/>
      <c r="D94" s="16"/>
      <c r="E94" s="16"/>
      <c r="F94" s="16"/>
      <c r="G94" s="16"/>
      <c r="H94" s="349" t="s">
        <v>98</v>
      </c>
      <c r="I94" s="325"/>
      <c r="J94" s="336"/>
      <c r="K94" s="16"/>
      <c r="L94" s="16"/>
      <c r="M94" s="16"/>
      <c r="N94" s="23"/>
      <c r="O94" s="67"/>
      <c r="P94" s="355" t="s">
        <v>99</v>
      </c>
      <c r="Q94" s="296"/>
      <c r="R94" s="24"/>
      <c r="S94" s="25"/>
      <c r="T94" s="24"/>
      <c r="U94" s="24"/>
      <c r="V94" s="24"/>
      <c r="W94" s="24"/>
      <c r="X94" s="24"/>
      <c r="Y94" s="24"/>
      <c r="Z94" s="24"/>
      <c r="AA94" s="24"/>
      <c r="AB94" s="24"/>
      <c r="AC94" s="25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</row>
    <row r="95" spans="1:51" ht="41.25" customHeight="1">
      <c r="A95" s="16"/>
      <c r="B95" s="356" t="s">
        <v>99</v>
      </c>
      <c r="C95" s="295"/>
      <c r="D95" s="296"/>
      <c r="E95" s="357">
        <f>ROUNDUP(P98,0)</f>
        <v>7200</v>
      </c>
      <c r="F95" s="296"/>
      <c r="G95" s="68"/>
      <c r="H95" s="358" t="s">
        <v>100</v>
      </c>
      <c r="I95" s="338"/>
      <c r="J95" s="69">
        <f>5500*Q101</f>
        <v>125000</v>
      </c>
      <c r="K95" s="70"/>
      <c r="L95" s="16"/>
      <c r="M95" s="16"/>
      <c r="N95" s="23"/>
      <c r="O95" s="67"/>
      <c r="P95" s="71">
        <v>114664</v>
      </c>
      <c r="Q95" s="72">
        <v>523665</v>
      </c>
      <c r="R95" s="25"/>
      <c r="S95" s="25"/>
      <c r="T95" s="25"/>
      <c r="U95" s="25"/>
      <c r="V95" s="24"/>
      <c r="W95" s="24"/>
      <c r="X95" s="24"/>
      <c r="Y95" s="24"/>
      <c r="Z95" s="24"/>
      <c r="AA95" s="24"/>
      <c r="AB95" s="24"/>
      <c r="AC95" s="25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</row>
    <row r="96" spans="1:51" ht="27" customHeight="1">
      <c r="A96" s="16"/>
      <c r="B96" s="299"/>
      <c r="C96" s="295"/>
      <c r="D96" s="295"/>
      <c r="E96" s="295"/>
      <c r="F96" s="300"/>
      <c r="G96" s="68"/>
      <c r="H96" s="359" t="s">
        <v>101</v>
      </c>
      <c r="I96" s="354"/>
      <c r="J96" s="73">
        <f>7628*Q101</f>
        <v>173363.63636363635</v>
      </c>
      <c r="K96" s="70"/>
      <c r="L96" s="16"/>
      <c r="M96" s="16"/>
      <c r="N96" s="23"/>
      <c r="O96" s="28"/>
      <c r="P96" s="74">
        <v>7200</v>
      </c>
      <c r="Q96" s="75">
        <v>13085</v>
      </c>
      <c r="R96" s="76"/>
      <c r="V96" s="24"/>
      <c r="W96" s="24"/>
      <c r="X96" s="24"/>
      <c r="Y96" s="24" t="s">
        <v>102</v>
      </c>
      <c r="Z96" s="24"/>
      <c r="AA96" s="24"/>
      <c r="AB96" s="24"/>
      <c r="AC96" s="25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</row>
    <row r="97" spans="1:51" ht="27.75" customHeight="1">
      <c r="A97" s="16"/>
      <c r="B97" s="298" t="s">
        <v>103</v>
      </c>
      <c r="C97" s="295"/>
      <c r="D97" s="296"/>
      <c r="E97" s="363">
        <f>22000*Q101</f>
        <v>500000</v>
      </c>
      <c r="F97" s="296"/>
      <c r="G97" s="68"/>
      <c r="H97" s="16"/>
      <c r="I97" s="16"/>
      <c r="J97" s="16"/>
      <c r="K97" s="70"/>
      <c r="L97" s="16"/>
      <c r="M97" s="16"/>
      <c r="N97" s="23"/>
      <c r="O97" s="28"/>
      <c r="P97" s="360">
        <v>0.025</v>
      </c>
      <c r="Q97" s="354"/>
      <c r="R97" s="29"/>
      <c r="S97" s="65"/>
      <c r="T97" s="65"/>
      <c r="U97" s="65"/>
      <c r="X97" s="24"/>
      <c r="Y97" s="24"/>
      <c r="Z97" s="24"/>
      <c r="AA97" s="24"/>
      <c r="AB97" s="24"/>
      <c r="AC97" s="25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</row>
    <row r="98" spans="1:51" ht="23.25" customHeight="1">
      <c r="A98" s="16"/>
      <c r="B98" s="299"/>
      <c r="C98" s="295"/>
      <c r="D98" s="295"/>
      <c r="E98" s="295"/>
      <c r="F98" s="300"/>
      <c r="G98" s="68"/>
      <c r="H98" s="349" t="s">
        <v>104</v>
      </c>
      <c r="I98" s="350"/>
      <c r="J98" s="77">
        <f>1100*Q101</f>
        <v>25000</v>
      </c>
      <c r="K98" s="68"/>
      <c r="L98" s="68"/>
      <c r="M98" s="78"/>
      <c r="N98" s="23"/>
      <c r="O98" s="24"/>
      <c r="P98" s="361">
        <f>IF(AND(J90&lt;=P95),P96,IF(AND(J90&gt;P96,J90&lt;=Q95),Q96,IF(AND(J90&gt;Q95),J90*P97,0)))</f>
        <v>7200</v>
      </c>
      <c r="Q98" s="296"/>
      <c r="R98" s="29"/>
      <c r="X98" s="24"/>
      <c r="Y98" s="24" t="s">
        <v>105</v>
      </c>
      <c r="Z98" s="24"/>
      <c r="AA98" s="24"/>
      <c r="AB98" s="24"/>
      <c r="AC98" s="25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</row>
    <row r="99" spans="1:51" ht="27.75" customHeight="1">
      <c r="A99" s="16"/>
      <c r="B99" s="351" t="s">
        <v>106</v>
      </c>
      <c r="C99" s="295"/>
      <c r="D99" s="296"/>
      <c r="E99" s="79">
        <v>25</v>
      </c>
      <c r="F99" s="80"/>
      <c r="G99" s="68"/>
      <c r="H99" s="352" t="s">
        <v>107</v>
      </c>
      <c r="I99" s="338"/>
      <c r="J99" s="81">
        <f>6050*Q101</f>
        <v>137500</v>
      </c>
      <c r="K99" s="68"/>
      <c r="L99" s="68"/>
      <c r="M99" s="16"/>
      <c r="N99" s="23"/>
      <c r="O99" s="28"/>
      <c r="P99" s="28"/>
      <c r="Q99" s="24"/>
      <c r="R99" s="29"/>
      <c r="X99" s="24"/>
      <c r="Y99" s="24"/>
      <c r="Z99" s="24"/>
      <c r="AA99" s="24"/>
      <c r="AB99" s="24"/>
      <c r="AC99" s="25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</row>
    <row r="100" spans="1:51" ht="15.75" customHeight="1">
      <c r="A100" s="16"/>
      <c r="B100" s="57"/>
      <c r="C100" s="57"/>
      <c r="D100" s="57"/>
      <c r="E100" s="57"/>
      <c r="F100" s="57"/>
      <c r="G100" s="58"/>
      <c r="H100" s="353" t="s">
        <v>108</v>
      </c>
      <c r="I100" s="354"/>
      <c r="J100" s="73">
        <f>1760*Q101</f>
        <v>40000</v>
      </c>
      <c r="K100" s="58"/>
      <c r="L100" s="58"/>
      <c r="M100" s="16"/>
      <c r="N100" s="23"/>
      <c r="O100" s="82" t="s">
        <v>109</v>
      </c>
      <c r="P100" s="83" t="s">
        <v>110</v>
      </c>
      <c r="Q100" s="362" t="s">
        <v>111</v>
      </c>
      <c r="R100" s="336"/>
      <c r="X100" s="24"/>
      <c r="Y100" s="24"/>
      <c r="Z100" s="24"/>
      <c r="AA100" s="24"/>
      <c r="AB100" s="24"/>
      <c r="AC100" s="25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</row>
    <row r="101" spans="1:51" ht="13.5" customHeight="1">
      <c r="A101" s="24"/>
      <c r="B101" s="84"/>
      <c r="C101" s="84"/>
      <c r="D101" s="84"/>
      <c r="E101" s="84"/>
      <c r="F101" s="84"/>
      <c r="G101" s="25"/>
      <c r="H101" s="25"/>
      <c r="I101" s="25"/>
      <c r="J101" s="25"/>
      <c r="K101" s="25"/>
      <c r="L101" s="25"/>
      <c r="M101" s="24"/>
      <c r="N101" s="23"/>
      <c r="O101" s="85">
        <v>22000</v>
      </c>
      <c r="P101" s="86">
        <v>1.1</v>
      </c>
      <c r="Q101" s="345">
        <f>1/P101*E99</f>
        <v>22.727272727272727</v>
      </c>
      <c r="R101" s="346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5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</row>
    <row r="102" spans="1:51" ht="13.5" customHeight="1">
      <c r="A102" s="24"/>
      <c r="B102" s="24"/>
      <c r="C102" s="24"/>
      <c r="D102" s="24"/>
      <c r="E102" s="24"/>
      <c r="F102" s="24"/>
      <c r="G102" s="38"/>
      <c r="H102" s="24"/>
      <c r="I102" s="24"/>
      <c r="J102" s="24"/>
      <c r="K102" s="24"/>
      <c r="L102" s="24"/>
      <c r="M102" s="24"/>
      <c r="N102" s="23"/>
      <c r="O102" s="24"/>
      <c r="P102" s="24"/>
      <c r="Q102" s="347"/>
      <c r="R102" s="346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5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</row>
    <row r="103" spans="1:51" ht="12.75" customHeight="1">
      <c r="A103" s="24"/>
      <c r="B103" s="24"/>
      <c r="C103" s="24"/>
      <c r="D103" s="24"/>
      <c r="E103" s="24"/>
      <c r="F103" s="24"/>
      <c r="G103" s="38"/>
      <c r="H103" s="24"/>
      <c r="I103" s="24"/>
      <c r="J103" s="24"/>
      <c r="K103" s="24"/>
      <c r="L103" s="24"/>
      <c r="M103" s="24"/>
      <c r="N103" s="87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5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</row>
    <row r="104" spans="1:51" ht="17.25" customHeight="1">
      <c r="A104" s="24"/>
      <c r="B104" s="24"/>
      <c r="C104" s="24"/>
      <c r="D104" s="24"/>
      <c r="E104" s="24"/>
      <c r="F104" s="24"/>
      <c r="G104" s="38"/>
      <c r="H104" s="24"/>
      <c r="I104" s="24"/>
      <c r="J104" s="24"/>
      <c r="K104" s="88"/>
      <c r="L104" s="88"/>
      <c r="M104" s="88"/>
      <c r="N104" s="23"/>
      <c r="O104" s="89"/>
      <c r="P104" s="90" t="s">
        <v>112</v>
      </c>
      <c r="Q104" s="89"/>
      <c r="R104" s="89"/>
      <c r="S104" s="89"/>
      <c r="T104" s="89"/>
      <c r="U104" s="89"/>
      <c r="V104" s="91"/>
      <c r="W104" s="92"/>
      <c r="X104" s="93"/>
      <c r="Y104" s="93"/>
      <c r="Z104" s="93"/>
      <c r="AA104" s="93"/>
      <c r="AB104" s="93"/>
      <c r="AC104" s="92"/>
      <c r="AD104" s="92"/>
      <c r="AE104" s="92"/>
      <c r="AF104" s="92"/>
      <c r="AG104" s="94"/>
      <c r="AH104" s="94"/>
      <c r="AI104" s="94"/>
      <c r="AJ104" s="92"/>
      <c r="AK104" s="92"/>
      <c r="AL104" s="94"/>
      <c r="AM104" s="91"/>
      <c r="AN104" s="91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</row>
    <row r="105" spans="1:51" ht="15" customHeight="1">
      <c r="A105" s="24"/>
      <c r="B105" s="24"/>
      <c r="C105" s="24"/>
      <c r="D105" s="24"/>
      <c r="E105" s="38"/>
      <c r="F105" s="95"/>
      <c r="G105" s="38"/>
      <c r="H105" s="24"/>
      <c r="I105" s="24"/>
      <c r="J105" s="24"/>
      <c r="K105" s="24"/>
      <c r="L105" s="24"/>
      <c r="M105" s="24"/>
      <c r="N105" s="23"/>
      <c r="O105" s="89"/>
      <c r="P105" s="90"/>
      <c r="Q105" s="89"/>
      <c r="R105" s="89"/>
      <c r="S105" s="89"/>
      <c r="T105" s="89"/>
      <c r="U105" s="89"/>
      <c r="V105" s="91"/>
      <c r="W105" s="89"/>
      <c r="X105" s="92"/>
      <c r="Y105" s="96" t="s">
        <v>113</v>
      </c>
      <c r="Z105" s="97">
        <v>3</v>
      </c>
      <c r="AA105" s="98"/>
      <c r="AB105" s="98"/>
      <c r="AC105" s="99"/>
      <c r="AD105" s="89"/>
      <c r="AE105" s="89"/>
      <c r="AF105" s="89"/>
      <c r="AG105" s="91"/>
      <c r="AH105" s="91"/>
      <c r="AI105" s="91"/>
      <c r="AJ105" s="89"/>
      <c r="AK105" s="89"/>
      <c r="AL105" s="91"/>
      <c r="AM105" s="91"/>
      <c r="AN105" s="91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</row>
    <row r="106" spans="1:51" ht="31.5" customHeight="1">
      <c r="A106" s="24"/>
      <c r="B106" s="24"/>
      <c r="C106" s="24"/>
      <c r="D106" s="24"/>
      <c r="E106" s="24"/>
      <c r="F106" s="24"/>
      <c r="G106" s="95"/>
      <c r="H106" s="24"/>
      <c r="I106" s="24"/>
      <c r="J106" s="24"/>
      <c r="K106" s="24"/>
      <c r="L106" s="24"/>
      <c r="M106" s="24"/>
      <c r="N106" s="23"/>
      <c r="O106" s="100"/>
      <c r="P106" s="89"/>
      <c r="Q106" s="89"/>
      <c r="R106" s="89"/>
      <c r="S106" s="89"/>
      <c r="T106" s="101"/>
      <c r="U106" s="89"/>
      <c r="V106" s="102"/>
      <c r="W106" s="103"/>
      <c r="X106" s="92"/>
      <c r="Y106" s="89"/>
      <c r="Z106" s="89"/>
      <c r="AA106" s="89"/>
      <c r="AB106" s="89"/>
      <c r="AC106" s="91"/>
      <c r="AD106" s="89"/>
      <c r="AE106" s="89"/>
      <c r="AF106" s="89"/>
      <c r="AG106" s="91"/>
      <c r="AH106" s="91"/>
      <c r="AI106" s="91"/>
      <c r="AJ106" s="89"/>
      <c r="AK106" s="89"/>
      <c r="AL106" s="91"/>
      <c r="AM106" s="91"/>
      <c r="AN106" s="91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</row>
    <row r="107" spans="1:51" ht="12.75" customHeight="1">
      <c r="A107" s="24"/>
      <c r="B107" s="24"/>
      <c r="C107" s="24"/>
      <c r="D107" s="24"/>
      <c r="E107" s="24"/>
      <c r="F107" s="24"/>
      <c r="G107" s="38"/>
      <c r="H107" s="24"/>
      <c r="I107" s="24"/>
      <c r="J107" s="24"/>
      <c r="K107" s="24"/>
      <c r="L107" s="24"/>
      <c r="M107" s="104"/>
      <c r="N107" s="23"/>
      <c r="O107" s="90" t="s">
        <v>114</v>
      </c>
      <c r="P107" s="89"/>
      <c r="Q107" s="89"/>
      <c r="R107" s="89"/>
      <c r="S107" s="89"/>
      <c r="T107" s="89"/>
      <c r="U107" s="89"/>
      <c r="V107" s="91"/>
      <c r="W107" s="89"/>
      <c r="X107" s="92"/>
      <c r="Y107" s="105">
        <f>IF(AND(T109&gt;0,T109&lt;=AH109),6,IF(AND(T109&gt;AH109,T109&lt;=AH110),5.5,IF(AND(T109&gt;AG110,T109&lt;=AH111),5,IF(AND(T109&gt;AG111,T109&lt;=AH112),4.5,IF(AND(T109&gt;AG112,T109&lt;=AH113),4,IF(AND(T109&gt;AH113),3.5,0))))))</f>
        <v>0</v>
      </c>
      <c r="Z107" s="102">
        <f>IF(AND(T109&gt;0,T109&lt;=AH109),7,IF(AND(T109&gt;AH109,T109&lt;=AH110),6.5,IF(AND(T109&gt;AG110,T109&lt;=AH111),6,IF(AND(T109&gt;AG111,T109&lt;=AH112),5.5,IF(AND(T109&gt;AG112,T109&lt;=AH113),5,IF(AND(T109&gt;AH113),4.5,0))))))</f>
        <v>0</v>
      </c>
      <c r="AA107" s="89"/>
      <c r="AB107" s="89"/>
      <c r="AC107" s="101"/>
      <c r="AD107" s="89"/>
      <c r="AE107" s="89"/>
      <c r="AF107" s="89"/>
      <c r="AG107" s="91" t="s">
        <v>115</v>
      </c>
      <c r="AH107" s="91" t="s">
        <v>116</v>
      </c>
      <c r="AI107" s="91" t="s">
        <v>116</v>
      </c>
      <c r="AJ107" s="91" t="s">
        <v>116</v>
      </c>
      <c r="AK107" s="89"/>
      <c r="AL107" s="91"/>
      <c r="AM107" s="94"/>
      <c r="AN107" s="91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</row>
    <row r="108" spans="1:51" ht="29.25" customHeight="1">
      <c r="A108" s="24"/>
      <c r="B108" s="24"/>
      <c r="C108" s="24"/>
      <c r="D108" s="24"/>
      <c r="E108" s="24"/>
      <c r="F108" s="24"/>
      <c r="G108" s="106"/>
      <c r="H108" s="24"/>
      <c r="I108" s="24"/>
      <c r="J108" s="24"/>
      <c r="K108" s="24"/>
      <c r="L108" s="24"/>
      <c r="M108" s="107"/>
      <c r="N108" s="108"/>
      <c r="O108" s="89" t="s">
        <v>117</v>
      </c>
      <c r="P108" s="89"/>
      <c r="Q108" s="89"/>
      <c r="R108" s="89"/>
      <c r="S108" s="89"/>
      <c r="T108" s="89"/>
      <c r="U108" s="89"/>
      <c r="V108" s="91"/>
      <c r="W108" s="89"/>
      <c r="X108" s="92"/>
      <c r="Y108" s="89"/>
      <c r="Z108" s="89"/>
      <c r="AA108" s="89"/>
      <c r="AB108" s="89"/>
      <c r="AC108" s="89"/>
      <c r="AD108" s="89"/>
      <c r="AE108" s="89"/>
      <c r="AF108" s="89"/>
      <c r="AG108" s="91"/>
      <c r="AH108" s="91"/>
      <c r="AI108" s="109">
        <v>0.06</v>
      </c>
      <c r="AJ108" s="110">
        <v>0.07</v>
      </c>
      <c r="AK108" s="89"/>
      <c r="AL108" s="91"/>
      <c r="AM108" s="111"/>
      <c r="AN108" s="10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</row>
    <row r="109" spans="1:51" ht="12.75" customHeight="1">
      <c r="A109" s="24"/>
      <c r="B109" s="24"/>
      <c r="C109" s="24"/>
      <c r="D109" s="24"/>
      <c r="E109" s="24"/>
      <c r="F109" s="24"/>
      <c r="G109" s="106"/>
      <c r="H109" s="24"/>
      <c r="I109" s="24"/>
      <c r="J109" s="24"/>
      <c r="K109" s="24"/>
      <c r="L109" s="24"/>
      <c r="M109" s="107"/>
      <c r="N109" s="87"/>
      <c r="O109" s="89" t="s">
        <v>118</v>
      </c>
      <c r="P109" s="89"/>
      <c r="Q109" s="89"/>
      <c r="R109" s="89"/>
      <c r="S109" s="91"/>
      <c r="T109" s="112">
        <f>'INGRESO DE DATOS'!$G$63</f>
        <v>0</v>
      </c>
      <c r="U109" s="91" t="s">
        <v>34</v>
      </c>
      <c r="V109" s="91"/>
      <c r="W109" s="89"/>
      <c r="X109" s="92"/>
      <c r="Y109" s="89"/>
      <c r="Z109" s="89"/>
      <c r="AA109" s="89"/>
      <c r="AB109" s="89"/>
      <c r="AC109" s="113">
        <f>+IF(T128&gt;0,T128,T109)</f>
        <v>0</v>
      </c>
      <c r="AD109" s="91" t="s">
        <v>119</v>
      </c>
      <c r="AE109" s="89"/>
      <c r="AF109" s="114" t="s">
        <v>120</v>
      </c>
      <c r="AG109" s="115">
        <f>1100000*Q101</f>
        <v>25000000</v>
      </c>
      <c r="AH109" s="91">
        <f>AG109</f>
        <v>25000000</v>
      </c>
      <c r="AI109" s="91">
        <f>AG109*0.06</f>
        <v>1500000</v>
      </c>
      <c r="AJ109" s="91">
        <f>AG109*0.07</f>
        <v>1750000.0000000002</v>
      </c>
      <c r="AK109" s="114"/>
      <c r="AL109" s="91"/>
      <c r="AM109" s="94"/>
      <c r="AN109" s="91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</row>
    <row r="110" spans="1:51" ht="32.25" customHeight="1">
      <c r="A110" s="24"/>
      <c r="B110" s="24"/>
      <c r="C110" s="24"/>
      <c r="D110" s="24"/>
      <c r="E110" s="24"/>
      <c r="F110" s="24"/>
      <c r="G110" s="106"/>
      <c r="H110" s="91"/>
      <c r="J110" s="107"/>
      <c r="K110" s="24"/>
      <c r="L110" s="24"/>
      <c r="M110" s="28"/>
      <c r="N110" s="87"/>
      <c r="O110" s="89" t="s">
        <v>121</v>
      </c>
      <c r="P110" s="89"/>
      <c r="Q110" s="89"/>
      <c r="R110" s="114"/>
      <c r="S110" s="116"/>
      <c r="T110" s="117">
        <f>IF(T109&lt;=0,0,IF(AND(T109&gt;0,T109&lt;=AG109),T109,IF(AND(T109&gt;AG109,T109&lt;=AG111),AG109,IF(AND(T109&gt;AG111,T109&lt;=AH111),AG111,IF(AND(T109&gt;AH111,T109&lt;=AH112),AH111,IF(AND(T109&gt;AH112,T109&lt;=AH113),AH112,IF(T109&gt;AG113,AH113)))))))</f>
        <v>0</v>
      </c>
      <c r="U110" s="91" t="s">
        <v>122</v>
      </c>
      <c r="V110" s="95">
        <f>IF(Z105=5,Z110,Y110)</f>
        <v>0</v>
      </c>
      <c r="W110" s="89"/>
      <c r="X110" s="118"/>
      <c r="Y110" s="112">
        <f>IF(AND(T109&gt;0,T109&lt;=AH109),T109*0.06,IF(AND(T109&gt;AH109,T109&lt;=AH110),AI109,IF(AND(T109&gt;AH110,T109&lt;=AH111),AI110,IF(AND(T109&gt;AH111,T109&lt;=AH112),AI111,IF(AND(T109&gt;AH112,T109&lt;=AH113),AI112,IF(AND(T109&gt;AH113),AI113,0))))))</f>
        <v>0</v>
      </c>
      <c r="Z110" s="112">
        <f>IF(AND(T109&gt;0,T109&lt;=AH109),T109*0.07,IF(AND(T109&gt;AH109,T109&lt;=AH110),AJ109,IF(AND(T109&gt;AH110,T109&lt;=AH111),AJ110,IF(AND(T109&gt;AH111,T109&lt;=AH112),AJ111,IF(AND(T109&gt;AH112,T109&lt;=AH113),AJ112,IF(AND(T109&gt;AH113),AJ113,0))))))</f>
        <v>0</v>
      </c>
      <c r="AA110" s="89"/>
      <c r="AB110" s="89"/>
      <c r="AC110" s="117">
        <f>+IF(T128&gt;0,V129,V110)</f>
        <v>0</v>
      </c>
      <c r="AD110" s="119" t="s">
        <v>122</v>
      </c>
      <c r="AE110" s="89"/>
      <c r="AF110" s="89"/>
      <c r="AG110" s="115">
        <f>4400000*Q101</f>
        <v>100000000</v>
      </c>
      <c r="AH110" s="91">
        <f>AH109+AG110</f>
        <v>125000000</v>
      </c>
      <c r="AI110" s="91">
        <f>AG109*0.06+AG110*0.055</f>
        <v>7000000</v>
      </c>
      <c r="AJ110" s="91">
        <f>AG109*0.07+AG110*0.065</f>
        <v>8250000</v>
      </c>
      <c r="AK110" s="89"/>
      <c r="AL110" s="91"/>
      <c r="AM110" s="94"/>
      <c r="AN110" s="91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</row>
    <row r="111" spans="1:51" ht="23.25" customHeight="1">
      <c r="A111" s="24"/>
      <c r="B111" s="24"/>
      <c r="C111" s="24"/>
      <c r="D111" s="24"/>
      <c r="E111" s="24"/>
      <c r="F111" s="24"/>
      <c r="G111" s="106"/>
      <c r="H111" s="24"/>
      <c r="I111" s="24"/>
      <c r="J111" s="24"/>
      <c r="K111" s="28"/>
      <c r="L111" s="28"/>
      <c r="M111" s="28"/>
      <c r="N111" s="87"/>
      <c r="O111" s="89" t="s">
        <v>123</v>
      </c>
      <c r="P111" s="89"/>
      <c r="Q111" s="89"/>
      <c r="R111" s="114" t="s">
        <v>124</v>
      </c>
      <c r="S111" s="120">
        <f>IF(Z105=5,Z107,Y107)</f>
        <v>0</v>
      </c>
      <c r="T111" s="117">
        <f>IF(T109&gt;=0,T109-T110)</f>
        <v>0</v>
      </c>
      <c r="U111" s="91" t="s">
        <v>122</v>
      </c>
      <c r="V111" s="95">
        <f>IF(Z105=5,Z111,Y111)</f>
        <v>0</v>
      </c>
      <c r="W111" s="89"/>
      <c r="X111" s="92"/>
      <c r="Y111" s="112">
        <f>+(Y107/100)*T111</f>
        <v>0</v>
      </c>
      <c r="Z111" s="112">
        <f>(Z107/100)*T111</f>
        <v>0</v>
      </c>
      <c r="AA111" s="89"/>
      <c r="AB111" s="89"/>
      <c r="AC111" s="117">
        <f>+IF(T128&gt;0,V130,V111)</f>
        <v>0</v>
      </c>
      <c r="AD111" s="119" t="s">
        <v>122</v>
      </c>
      <c r="AE111" s="89"/>
      <c r="AF111" s="89"/>
      <c r="AG111" s="115">
        <f>5500000*Q101</f>
        <v>125000000</v>
      </c>
      <c r="AH111" s="91">
        <f>AH110+AG111</f>
        <v>250000000</v>
      </c>
      <c r="AI111" s="91">
        <f>AG109*0.06+AG110*0.055+AG111*0.05</f>
        <v>13250000</v>
      </c>
      <c r="AJ111" s="91">
        <f>AG109*0.07+AG110*0.065+AG111*0.06</f>
        <v>15750000</v>
      </c>
      <c r="AK111" s="89"/>
      <c r="AL111" s="91"/>
      <c r="AM111" s="94"/>
      <c r="AN111" s="91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</row>
    <row r="112" spans="1:51" ht="24" customHeight="1">
      <c r="A112" s="24"/>
      <c r="B112" s="24"/>
      <c r="C112" s="24"/>
      <c r="D112" s="24"/>
      <c r="E112" s="24"/>
      <c r="F112" s="24"/>
      <c r="G112" s="38"/>
      <c r="H112" s="24"/>
      <c r="I112" s="24"/>
      <c r="J112" s="121"/>
      <c r="K112" s="24"/>
      <c r="L112" s="24"/>
      <c r="M112" s="24"/>
      <c r="N112" s="23"/>
      <c r="O112" s="89"/>
      <c r="P112" s="89"/>
      <c r="Q112" s="89"/>
      <c r="R112" s="114"/>
      <c r="S112" s="116"/>
      <c r="T112" s="112"/>
      <c r="U112" s="91"/>
      <c r="V112" s="91"/>
      <c r="W112" s="89"/>
      <c r="X112" s="92"/>
      <c r="Y112" s="112"/>
      <c r="Z112" s="112"/>
      <c r="AA112" s="89"/>
      <c r="AB112" s="89"/>
      <c r="AC112" s="117">
        <f>+AC110+AC111</f>
        <v>0</v>
      </c>
      <c r="AD112" s="348" t="s">
        <v>125</v>
      </c>
      <c r="AE112" s="315"/>
      <c r="AF112" s="89"/>
      <c r="AG112" s="115">
        <f>2200000*Q101</f>
        <v>50000000</v>
      </c>
      <c r="AH112" s="91">
        <f>AH111+AG112</f>
        <v>300000000</v>
      </c>
      <c r="AI112" s="91">
        <f>AG109*0.06+AG110*0.055+AG111*0.05+AG112*0.045</f>
        <v>15500000</v>
      </c>
      <c r="AJ112" s="91">
        <f>AG109*0.07+AG110*0.065+AG111*0.06+AG112*0.055</f>
        <v>18500000</v>
      </c>
      <c r="AK112" s="89"/>
      <c r="AL112" s="91"/>
      <c r="AM112" s="94"/>
      <c r="AN112" s="91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</row>
    <row r="113" spans="1:51" ht="13.5" customHeight="1">
      <c r="A113" s="24"/>
      <c r="B113" s="24"/>
      <c r="C113" s="24"/>
      <c r="D113" s="24"/>
      <c r="E113" s="24"/>
      <c r="F113" s="24"/>
      <c r="G113" s="38"/>
      <c r="H113" s="24"/>
      <c r="I113" s="24"/>
      <c r="J113" s="121"/>
      <c r="K113" s="24"/>
      <c r="L113" s="24"/>
      <c r="M113" s="24"/>
      <c r="N113" s="23"/>
      <c r="O113" s="89"/>
      <c r="P113" s="89"/>
      <c r="Q113" s="89"/>
      <c r="R113" s="114"/>
      <c r="S113" s="116"/>
      <c r="T113" s="101" t="s">
        <v>126</v>
      </c>
      <c r="U113" s="91" t="s">
        <v>122</v>
      </c>
      <c r="V113" s="95">
        <f>IF(Z105=5,Z113,Y113)</f>
        <v>0</v>
      </c>
      <c r="W113" s="89"/>
      <c r="X113" s="92"/>
      <c r="Y113" s="122">
        <f>+Y110+Y111</f>
        <v>0</v>
      </c>
      <c r="Z113" s="122">
        <f>+Z110+Z111</f>
        <v>0</v>
      </c>
      <c r="AA113" s="89"/>
      <c r="AB113" s="89"/>
      <c r="AC113" s="113">
        <f>+IF(T128&gt;0,T129,T110)</f>
        <v>0</v>
      </c>
      <c r="AD113" s="91" t="s">
        <v>121</v>
      </c>
      <c r="AE113" s="89"/>
      <c r="AF113" s="89"/>
      <c r="AG113" s="115">
        <f>7700000*Q101</f>
        <v>175000000</v>
      </c>
      <c r="AH113" s="91">
        <f>AH112+AG113</f>
        <v>475000000</v>
      </c>
      <c r="AI113" s="91">
        <f>AG109*0.06+AG110*0.055+AG111*0.05+AG112*0.045+AG113*0.04</f>
        <v>22500000</v>
      </c>
      <c r="AJ113" s="91">
        <f>AG109*0.07+AG110*0.065+AG111*0.06+AG112*0.055+AG113*0.05</f>
        <v>27250000</v>
      </c>
      <c r="AK113" s="89"/>
      <c r="AL113" s="91"/>
      <c r="AM113" s="123"/>
      <c r="AN113" s="91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</row>
    <row r="114" spans="1:51" ht="12.75" customHeight="1">
      <c r="A114" s="24"/>
      <c r="B114" s="24"/>
      <c r="C114" s="24"/>
      <c r="D114" s="24"/>
      <c r="E114" s="38"/>
      <c r="F114" s="95"/>
      <c r="G114" s="38"/>
      <c r="H114" s="24"/>
      <c r="I114" s="24"/>
      <c r="J114" s="24"/>
      <c r="K114" s="24"/>
      <c r="L114" s="24"/>
      <c r="M114" s="24"/>
      <c r="N114" s="23"/>
      <c r="O114" s="90" t="s">
        <v>127</v>
      </c>
      <c r="P114" s="89"/>
      <c r="Q114" s="89"/>
      <c r="R114" s="89"/>
      <c r="S114" s="89"/>
      <c r="T114" s="89"/>
      <c r="U114" s="89"/>
      <c r="V114" s="91"/>
      <c r="W114" s="89"/>
      <c r="X114" s="92"/>
      <c r="Y114" s="89"/>
      <c r="Z114" s="89"/>
      <c r="AA114" s="89"/>
      <c r="AB114" s="89"/>
      <c r="AC114" s="117">
        <f>+IF(T128&gt;0,T130,T111)</f>
        <v>0</v>
      </c>
      <c r="AD114" s="119" t="s">
        <v>128</v>
      </c>
      <c r="AE114" s="89"/>
      <c r="AF114" s="89"/>
      <c r="AG114" s="89"/>
      <c r="AH114" s="91"/>
      <c r="AI114" s="91"/>
      <c r="AJ114" s="91"/>
      <c r="AK114" s="89"/>
      <c r="AL114" s="91"/>
      <c r="AM114" s="91"/>
      <c r="AN114" s="91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</row>
    <row r="115" spans="1:51" ht="12.75" customHeight="1">
      <c r="A115" s="24"/>
      <c r="B115" s="24"/>
      <c r="C115" s="24"/>
      <c r="D115" s="24"/>
      <c r="E115" s="24"/>
      <c r="F115" s="124"/>
      <c r="G115" s="38"/>
      <c r="H115" s="24"/>
      <c r="I115" s="24"/>
      <c r="J115" s="125"/>
      <c r="K115" s="24"/>
      <c r="L115" s="24"/>
      <c r="M115" s="24"/>
      <c r="N115" s="87"/>
      <c r="O115" s="90"/>
      <c r="P115" s="89"/>
      <c r="Q115" s="89"/>
      <c r="R115" s="89"/>
      <c r="S115" s="89"/>
      <c r="T115" s="89"/>
      <c r="U115" s="89"/>
      <c r="V115" s="91"/>
      <c r="W115" s="89"/>
      <c r="X115" s="92"/>
      <c r="Y115" s="89"/>
      <c r="Z115" s="89"/>
      <c r="AA115" s="89"/>
      <c r="AB115" s="89"/>
      <c r="AC115" s="89"/>
      <c r="AD115" s="119"/>
      <c r="AE115" s="91"/>
      <c r="AF115" s="91"/>
      <c r="AG115" s="89"/>
      <c r="AH115" s="91"/>
      <c r="AI115" s="91"/>
      <c r="AJ115" s="89"/>
      <c r="AK115" s="89"/>
      <c r="AL115" s="91"/>
      <c r="AM115" s="91"/>
      <c r="AN115" s="91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</row>
    <row r="116" spans="1:51" ht="15" customHeight="1">
      <c r="A116" s="24"/>
      <c r="B116" s="24"/>
      <c r="C116" s="24"/>
      <c r="D116" s="24"/>
      <c r="E116" s="24"/>
      <c r="F116" s="24"/>
      <c r="G116" s="38"/>
      <c r="H116" s="24"/>
      <c r="I116" s="24"/>
      <c r="J116" s="24"/>
      <c r="K116" s="24"/>
      <c r="L116" s="24"/>
      <c r="M116" s="24"/>
      <c r="N116" s="23"/>
      <c r="O116" s="89" t="s">
        <v>129</v>
      </c>
      <c r="P116" s="90"/>
      <c r="Q116" s="126">
        <v>0.6</v>
      </c>
      <c r="R116" s="91" t="s">
        <v>130</v>
      </c>
      <c r="S116" s="120">
        <f>IF(Z105=5,Z113,Y113)</f>
        <v>0</v>
      </c>
      <c r="T116" s="89"/>
      <c r="U116" s="91" t="s">
        <v>122</v>
      </c>
      <c r="V116" s="127">
        <f>IF(Z105=3,Y116,Z116)</f>
        <v>0</v>
      </c>
      <c r="W116" s="89"/>
      <c r="X116" s="92"/>
      <c r="Y116" s="117">
        <f>(Y113/100)*50</f>
        <v>0</v>
      </c>
      <c r="Z116" s="117">
        <f>(Z113/100)*50</f>
        <v>0</v>
      </c>
      <c r="AA116" s="89"/>
      <c r="AB116" s="89"/>
      <c r="AC116" s="113">
        <f>+IF(T128&gt;0,V133,V116)</f>
        <v>0</v>
      </c>
      <c r="AD116" s="119" t="s">
        <v>131</v>
      </c>
      <c r="AE116" s="91"/>
      <c r="AF116" s="91"/>
      <c r="AG116" s="89"/>
      <c r="AH116" s="91"/>
      <c r="AI116" s="91"/>
      <c r="AJ116" s="89"/>
      <c r="AK116" s="89"/>
      <c r="AL116" s="91"/>
      <c r="AM116" s="91"/>
      <c r="AN116" s="91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</row>
    <row r="117" spans="1:51" ht="12.75" customHeight="1">
      <c r="A117" s="24"/>
      <c r="B117" s="24"/>
      <c r="C117" s="24"/>
      <c r="D117" s="24"/>
      <c r="E117" s="24"/>
      <c r="F117" s="24"/>
      <c r="G117" s="106"/>
      <c r="H117" s="24"/>
      <c r="I117" s="24"/>
      <c r="J117" s="24"/>
      <c r="K117" s="24"/>
      <c r="L117" s="24"/>
      <c r="M117" s="24"/>
      <c r="N117" s="23"/>
      <c r="O117" s="89"/>
      <c r="P117" s="89"/>
      <c r="Q117" s="89"/>
      <c r="R117" s="89"/>
      <c r="S117" s="128" t="s">
        <v>34</v>
      </c>
      <c r="T117" s="103" t="s">
        <v>34</v>
      </c>
      <c r="U117" s="91" t="s">
        <v>122</v>
      </c>
      <c r="V117" s="101"/>
      <c r="W117" s="89"/>
      <c r="X117" s="92"/>
      <c r="Y117" s="129"/>
      <c r="Z117" s="129"/>
      <c r="AA117" s="89"/>
      <c r="AB117" s="89"/>
      <c r="AC117" s="130">
        <f>+IF(T128&gt;0,S130,S111)</f>
        <v>0</v>
      </c>
      <c r="AD117" s="131" t="s">
        <v>124</v>
      </c>
      <c r="AE117" s="91"/>
      <c r="AF117" s="91"/>
      <c r="AG117" s="89"/>
      <c r="AH117" s="91"/>
      <c r="AI117" s="91"/>
      <c r="AJ117" s="89"/>
      <c r="AK117" s="89"/>
      <c r="AL117" s="91"/>
      <c r="AM117" s="91"/>
      <c r="AN117" s="91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</row>
    <row r="118" spans="1:51" ht="15" customHeight="1">
      <c r="A118" s="24"/>
      <c r="B118" s="24"/>
      <c r="C118" s="24"/>
      <c r="D118" s="24"/>
      <c r="E118" s="24"/>
      <c r="F118" s="24"/>
      <c r="G118" s="106"/>
      <c r="H118" s="24"/>
      <c r="I118" s="24"/>
      <c r="J118" s="121"/>
      <c r="K118" s="132"/>
      <c r="L118" s="132"/>
      <c r="M118" s="132"/>
      <c r="N118" s="23"/>
      <c r="O118" s="89" t="s">
        <v>132</v>
      </c>
      <c r="P118" s="90"/>
      <c r="Q118" s="126">
        <v>0.4</v>
      </c>
      <c r="R118" s="91" t="s">
        <v>130</v>
      </c>
      <c r="S118" s="120">
        <f>IF(Z105=5,Z113,Y113)</f>
        <v>0</v>
      </c>
      <c r="T118" s="89"/>
      <c r="U118" s="91" t="s">
        <v>122</v>
      </c>
      <c r="V118" s="127">
        <f>IF(Z105=3,Y118,Z118)</f>
        <v>0</v>
      </c>
      <c r="W118" s="89"/>
      <c r="X118" s="92"/>
      <c r="Y118" s="117">
        <f>(Y113/100)*30</f>
        <v>0</v>
      </c>
      <c r="Z118" s="117">
        <f>(Z113/100)*30</f>
        <v>0</v>
      </c>
      <c r="AA118" s="89"/>
      <c r="AB118" s="89"/>
      <c r="AC118" s="113">
        <f>+IF(T128&gt;0,0,AC112*0.4)</f>
        <v>0</v>
      </c>
      <c r="AD118" s="133" t="s">
        <v>133</v>
      </c>
      <c r="AE118" s="91"/>
      <c r="AF118" s="91"/>
      <c r="AG118" s="89"/>
      <c r="AH118" s="91"/>
      <c r="AI118" s="91"/>
      <c r="AJ118" s="89"/>
      <c r="AK118" s="89"/>
      <c r="AL118" s="91"/>
      <c r="AM118" s="91"/>
      <c r="AN118" s="91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</row>
    <row r="119" spans="1:51" ht="12.75" customHeight="1">
      <c r="A119" s="24"/>
      <c r="B119" s="24"/>
      <c r="C119" s="24"/>
      <c r="D119" s="24"/>
      <c r="E119" s="24"/>
      <c r="F119" s="24"/>
      <c r="G119" s="95"/>
      <c r="H119" s="24"/>
      <c r="I119" s="24"/>
      <c r="J119" s="121"/>
      <c r="K119" s="28"/>
      <c r="L119" s="28"/>
      <c r="M119" s="28"/>
      <c r="N119" s="23"/>
      <c r="O119" s="89"/>
      <c r="P119" s="90"/>
      <c r="Q119" s="126"/>
      <c r="R119" s="91"/>
      <c r="S119" s="134"/>
      <c r="T119" s="89"/>
      <c r="U119" s="91"/>
      <c r="V119" s="101"/>
      <c r="W119" s="89"/>
      <c r="X119" s="92"/>
      <c r="Y119" s="135"/>
      <c r="Z119" s="135"/>
      <c r="AA119" s="89"/>
      <c r="AB119" s="89"/>
      <c r="AC119" s="89"/>
      <c r="AD119" s="119"/>
      <c r="AE119" s="91"/>
      <c r="AF119" s="91"/>
      <c r="AG119" s="89"/>
      <c r="AH119" s="91"/>
      <c r="AI119" s="91"/>
      <c r="AJ119" s="89"/>
      <c r="AK119" s="89"/>
      <c r="AL119" s="91"/>
      <c r="AM119" s="91"/>
      <c r="AN119" s="91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</row>
    <row r="120" spans="1:51" ht="15" customHeight="1">
      <c r="A120" s="24"/>
      <c r="B120" s="24"/>
      <c r="C120" s="24"/>
      <c r="D120" s="24"/>
      <c r="E120" s="24"/>
      <c r="F120" s="24"/>
      <c r="G120" s="95"/>
      <c r="H120" s="24"/>
      <c r="I120" s="24"/>
      <c r="J120" s="121"/>
      <c r="K120" s="28"/>
      <c r="L120" s="28"/>
      <c r="M120" s="28"/>
      <c r="N120" s="23"/>
      <c r="O120" s="89" t="s">
        <v>134</v>
      </c>
      <c r="P120" s="89"/>
      <c r="Q120" s="89"/>
      <c r="R120" s="89"/>
      <c r="S120" s="136">
        <f>+V118*2</f>
        <v>0</v>
      </c>
      <c r="T120" s="103" t="s">
        <v>34</v>
      </c>
      <c r="U120" s="91" t="s">
        <v>122</v>
      </c>
      <c r="V120" s="127">
        <f>IF(Z105=3,Y120,Z120)</f>
        <v>0</v>
      </c>
      <c r="W120" s="89"/>
      <c r="X120" s="92"/>
      <c r="Y120" s="117">
        <f>+Y118*2</f>
        <v>0</v>
      </c>
      <c r="Z120" s="117">
        <f>+Z118*2</f>
        <v>0</v>
      </c>
      <c r="AA120" s="89"/>
      <c r="AB120" s="89"/>
      <c r="AC120" s="117">
        <f>+AC118</f>
        <v>0</v>
      </c>
      <c r="AD120" s="91" t="s">
        <v>135</v>
      </c>
      <c r="AE120" s="91"/>
      <c r="AF120" s="91"/>
      <c r="AG120" s="89"/>
      <c r="AH120" s="91"/>
      <c r="AI120" s="91"/>
      <c r="AJ120" s="89"/>
      <c r="AK120" s="89"/>
      <c r="AL120" s="91"/>
      <c r="AM120" s="91"/>
      <c r="AN120" s="91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</row>
    <row r="121" spans="1:51" ht="15" customHeight="1">
      <c r="A121" s="24"/>
      <c r="B121" s="24"/>
      <c r="C121" s="24"/>
      <c r="D121" s="24"/>
      <c r="E121" s="24"/>
      <c r="F121" s="24"/>
      <c r="G121" s="106"/>
      <c r="H121" s="24"/>
      <c r="I121" s="24"/>
      <c r="J121" s="121"/>
      <c r="K121" s="28"/>
      <c r="L121" s="28"/>
      <c r="M121" s="28"/>
      <c r="N121" s="23"/>
      <c r="O121" s="89"/>
      <c r="P121" s="89"/>
      <c r="Q121" s="89"/>
      <c r="R121" s="89"/>
      <c r="S121" s="136"/>
      <c r="T121" s="103" t="s">
        <v>136</v>
      </c>
      <c r="U121" s="91" t="s">
        <v>122</v>
      </c>
      <c r="V121" s="127">
        <f>IF(Z105=3,Y123,Z123)</f>
        <v>0</v>
      </c>
      <c r="W121" s="89"/>
      <c r="X121" s="92"/>
      <c r="Y121" s="117"/>
      <c r="Z121" s="117"/>
      <c r="AA121" s="89"/>
      <c r="AB121" s="89"/>
      <c r="AC121" s="117"/>
      <c r="AD121" s="91"/>
      <c r="AE121" s="91"/>
      <c r="AF121" s="91"/>
      <c r="AG121" s="89"/>
      <c r="AH121" s="91"/>
      <c r="AI121" s="91"/>
      <c r="AJ121" s="89"/>
      <c r="AK121" s="89"/>
      <c r="AL121" s="91"/>
      <c r="AM121" s="91"/>
      <c r="AN121" s="91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</row>
    <row r="122" spans="1:51" ht="12.75" customHeight="1">
      <c r="A122" s="24"/>
      <c r="B122" s="24"/>
      <c r="C122" s="24"/>
      <c r="D122" s="24"/>
      <c r="E122" s="24"/>
      <c r="F122" s="24"/>
      <c r="G122" s="106"/>
      <c r="H122" s="24"/>
      <c r="I122" s="24"/>
      <c r="J122" s="24"/>
      <c r="K122" s="24"/>
      <c r="L122" s="24"/>
      <c r="M122" s="24"/>
      <c r="N122" s="23"/>
      <c r="O122" s="89"/>
      <c r="P122" s="89"/>
      <c r="Q122" s="89"/>
      <c r="R122" s="89"/>
      <c r="S122" s="91"/>
      <c r="T122" s="103"/>
      <c r="U122" s="91"/>
      <c r="V122" s="91"/>
      <c r="W122" s="89"/>
      <c r="X122" s="92"/>
      <c r="Y122" s="103"/>
      <c r="Z122" s="103"/>
      <c r="AA122" s="89"/>
      <c r="AB122" s="89"/>
      <c r="AC122" s="89"/>
      <c r="AD122" s="119"/>
      <c r="AE122" s="89"/>
      <c r="AF122" s="89"/>
      <c r="AG122" s="91"/>
      <c r="AH122" s="91"/>
      <c r="AI122" s="91"/>
      <c r="AJ122" s="91"/>
      <c r="AK122" s="89"/>
      <c r="AL122" s="91"/>
      <c r="AM122" s="91"/>
      <c r="AN122" s="91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</row>
    <row r="123" spans="1:51" ht="15" customHeight="1">
      <c r="A123" s="24"/>
      <c r="B123" s="24"/>
      <c r="C123" s="24"/>
      <c r="D123" s="24"/>
      <c r="E123" s="24"/>
      <c r="F123" s="24"/>
      <c r="G123" s="106"/>
      <c r="H123" s="24"/>
      <c r="I123" s="24"/>
      <c r="J123" s="24"/>
      <c r="K123" s="24"/>
      <c r="L123" s="24"/>
      <c r="M123" s="24"/>
      <c r="N123" s="23"/>
      <c r="O123" s="89" t="s">
        <v>34</v>
      </c>
      <c r="P123" s="103" t="s">
        <v>34</v>
      </c>
      <c r="Q123" s="89" t="s">
        <v>34</v>
      </c>
      <c r="R123" s="89" t="s">
        <v>34</v>
      </c>
      <c r="S123" s="91" t="s">
        <v>34</v>
      </c>
      <c r="T123" s="101" t="s">
        <v>137</v>
      </c>
      <c r="U123" s="91" t="s">
        <v>122</v>
      </c>
      <c r="V123" s="127">
        <f>V121</f>
        <v>0</v>
      </c>
      <c r="W123" s="137">
        <f>IF(V123&gt;0,V123,0)</f>
        <v>0</v>
      </c>
      <c r="X123" s="92"/>
      <c r="Y123" s="138">
        <f>SUM(Y116:Y120)</f>
        <v>0</v>
      </c>
      <c r="Z123" s="138">
        <f>SUM(Z116:Z120)</f>
        <v>0</v>
      </c>
      <c r="AA123" s="89"/>
      <c r="AB123" s="89"/>
      <c r="AC123" s="138">
        <f>+AC116+AC118+AC120</f>
        <v>0</v>
      </c>
      <c r="AD123" s="119" t="s">
        <v>138</v>
      </c>
      <c r="AE123" s="89"/>
      <c r="AF123" s="89"/>
      <c r="AG123" s="91" t="s">
        <v>115</v>
      </c>
      <c r="AH123" s="91" t="s">
        <v>116</v>
      </c>
      <c r="AI123" s="91" t="s">
        <v>116</v>
      </c>
      <c r="AJ123" s="91" t="s">
        <v>116</v>
      </c>
      <c r="AK123" s="89"/>
      <c r="AL123" s="91"/>
      <c r="AM123" s="94"/>
      <c r="AN123" s="91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</row>
    <row r="124" spans="1:51" ht="12.75" customHeight="1">
      <c r="A124" s="24"/>
      <c r="B124" s="24"/>
      <c r="C124" s="24"/>
      <c r="D124" s="24"/>
      <c r="E124" s="24"/>
      <c r="F124" s="24"/>
      <c r="G124" s="38"/>
      <c r="H124" s="24"/>
      <c r="I124" s="24"/>
      <c r="J124" s="24"/>
      <c r="K124" s="24"/>
      <c r="L124" s="24"/>
      <c r="M124" s="24"/>
      <c r="N124" s="23"/>
      <c r="O124" s="89"/>
      <c r="P124" s="89"/>
      <c r="Q124" s="89"/>
      <c r="R124" s="114"/>
      <c r="S124" s="116"/>
      <c r="T124" s="112"/>
      <c r="U124" s="91"/>
      <c r="V124" s="91"/>
      <c r="W124" s="89"/>
      <c r="X124" s="92"/>
      <c r="Y124" s="112"/>
      <c r="Z124" s="112"/>
      <c r="AA124" s="89"/>
      <c r="AB124" s="89"/>
      <c r="AC124" s="89"/>
      <c r="AD124" s="119"/>
      <c r="AE124" s="89"/>
      <c r="AF124" s="89"/>
      <c r="AG124" s="91"/>
      <c r="AH124" s="91"/>
      <c r="AI124" s="109">
        <v>0.06</v>
      </c>
      <c r="AJ124" s="110">
        <v>0.07</v>
      </c>
      <c r="AK124" s="89"/>
      <c r="AL124" s="91"/>
      <c r="AM124" s="111"/>
      <c r="AN124" s="10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</row>
    <row r="125" spans="1:51" ht="12.75" customHeight="1">
      <c r="A125" s="24"/>
      <c r="B125" s="24"/>
      <c r="C125" s="24"/>
      <c r="D125" s="24"/>
      <c r="E125" s="24"/>
      <c r="F125" s="24"/>
      <c r="G125" s="38"/>
      <c r="H125" s="24"/>
      <c r="I125" s="24"/>
      <c r="J125" s="121"/>
      <c r="K125" s="28"/>
      <c r="L125" s="28"/>
      <c r="M125" s="28"/>
      <c r="N125" s="23"/>
      <c r="O125" s="89"/>
      <c r="P125" s="89"/>
      <c r="Q125" s="89"/>
      <c r="R125" s="114"/>
      <c r="S125" s="116"/>
      <c r="T125" s="112"/>
      <c r="U125" s="91"/>
      <c r="V125" s="91"/>
      <c r="W125" s="89"/>
      <c r="X125" s="92"/>
      <c r="Y125" s="112"/>
      <c r="Z125" s="112"/>
      <c r="AA125" s="89"/>
      <c r="AB125" s="89"/>
      <c r="AC125" s="89"/>
      <c r="AD125" s="119"/>
      <c r="AE125" s="89"/>
      <c r="AF125" s="89"/>
      <c r="AG125" s="91">
        <f>AG109</f>
        <v>25000000</v>
      </c>
      <c r="AH125" s="91">
        <f>$AH$109</f>
        <v>25000000</v>
      </c>
      <c r="AI125" s="91">
        <f>AI109</f>
        <v>1500000</v>
      </c>
      <c r="AJ125" s="91">
        <f>AJ109</f>
        <v>1750000.0000000002</v>
      </c>
      <c r="AK125" s="89"/>
      <c r="AL125" s="91"/>
      <c r="AM125" s="94"/>
      <c r="AN125" s="91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</row>
    <row r="126" spans="1:51" ht="13.5" customHeight="1">
      <c r="A126" s="24"/>
      <c r="B126" s="24"/>
      <c r="C126" s="24"/>
      <c r="D126" s="24"/>
      <c r="E126" s="24"/>
      <c r="F126" s="24"/>
      <c r="G126" s="38"/>
      <c r="H126" s="24"/>
      <c r="I126" s="24"/>
      <c r="J126" s="24"/>
      <c r="K126" s="24"/>
      <c r="L126" s="24"/>
      <c r="M126" s="24"/>
      <c r="N126" s="23"/>
      <c r="O126" s="90" t="s">
        <v>139</v>
      </c>
      <c r="P126" s="89"/>
      <c r="Q126" s="89"/>
      <c r="R126" s="89"/>
      <c r="S126" s="89"/>
      <c r="T126" s="89"/>
      <c r="U126" s="89"/>
      <c r="V126" s="91"/>
      <c r="W126" s="89"/>
      <c r="X126" s="92"/>
      <c r="Y126" s="139" t="s">
        <v>113</v>
      </c>
      <c r="Z126" s="140">
        <v>3</v>
      </c>
      <c r="AA126" s="89"/>
      <c r="AB126" s="89"/>
      <c r="AC126" s="89"/>
      <c r="AD126" s="119"/>
      <c r="AE126" s="89"/>
      <c r="AF126" s="114" t="s">
        <v>131</v>
      </c>
      <c r="AG126" s="91">
        <f>AG110</f>
        <v>100000000</v>
      </c>
      <c r="AH126" s="91">
        <f>$AH$110</f>
        <v>125000000</v>
      </c>
      <c r="AI126" s="91">
        <f>AI110</f>
        <v>7000000</v>
      </c>
      <c r="AJ126" s="91">
        <f>AJ110</f>
        <v>8250000</v>
      </c>
      <c r="AK126" s="114"/>
      <c r="AL126" s="91"/>
      <c r="AM126" s="94"/>
      <c r="AN126" s="91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</row>
    <row r="127" spans="1:51" ht="12.75" customHeight="1">
      <c r="A127" s="24"/>
      <c r="B127" s="24"/>
      <c r="C127" s="24"/>
      <c r="D127" s="24"/>
      <c r="E127" s="38"/>
      <c r="F127" s="136"/>
      <c r="G127" s="38"/>
      <c r="H127" s="24"/>
      <c r="I127" s="24"/>
      <c r="J127" s="24"/>
      <c r="K127" s="24"/>
      <c r="L127" s="24"/>
      <c r="M127" s="24"/>
      <c r="N127" s="23"/>
      <c r="O127" s="90"/>
      <c r="P127" s="89"/>
      <c r="Q127" s="89"/>
      <c r="R127" s="89"/>
      <c r="S127" s="89"/>
      <c r="T127" s="89"/>
      <c r="U127" s="89"/>
      <c r="V127" s="91"/>
      <c r="W127" s="89"/>
      <c r="X127" s="92"/>
      <c r="Y127" s="102">
        <f>IF(AND(T128&gt;0,T128&lt;=AH125),6,IF(AND(T128&gt;AH125,T128&lt;=AH126),5.5,IF(AND(T128&gt;AH126,T128&lt;=AH127),5,IF(AND(T128&gt;AH127,T128&lt;=AH128),4.5,IF(AND(T128&gt;AH128,T128&lt;=AH129),4,IF(AND(T128&gt;AH129),3.5,0))))))</f>
        <v>0</v>
      </c>
      <c r="Z127" s="102">
        <f>IF(AND(T128&gt;0,T128&lt;=AH125),7,IF(AND(T128&gt;AH125,T128&lt;=AH126),6.5,IF(AND(T128&gt;AH126,T128&lt;=AH127),6,IF(AND(T128&gt;AH127,T128&lt;=AH128),5.5,IF(AND(T128&gt;AH128,T128&lt;=AH129),5,IF(AND(T128&gt;AH129),4.5,0))))))</f>
        <v>0</v>
      </c>
      <c r="AA127" s="89"/>
      <c r="AB127" s="89"/>
      <c r="AC127" s="89"/>
      <c r="AD127" s="119"/>
      <c r="AE127" s="89"/>
      <c r="AF127" s="89"/>
      <c r="AG127" s="91">
        <f>AG111</f>
        <v>125000000</v>
      </c>
      <c r="AH127" s="91">
        <f>AH111</f>
        <v>250000000</v>
      </c>
      <c r="AI127" s="91">
        <f>AI111</f>
        <v>13250000</v>
      </c>
      <c r="AJ127" s="91">
        <f>AJ111</f>
        <v>15750000</v>
      </c>
      <c r="AK127" s="89"/>
      <c r="AL127" s="91"/>
      <c r="AM127" s="94"/>
      <c r="AN127" s="91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</row>
    <row r="128" spans="1:51" ht="12.75" customHeight="1">
      <c r="A128" s="24"/>
      <c r="B128" s="24"/>
      <c r="C128" s="38"/>
      <c r="D128" s="24"/>
      <c r="E128" s="24"/>
      <c r="F128" s="24"/>
      <c r="G128" s="141"/>
      <c r="H128" s="24"/>
      <c r="I128" s="24"/>
      <c r="J128" s="24"/>
      <c r="K128" s="24"/>
      <c r="L128" s="24"/>
      <c r="M128" s="24"/>
      <c r="N128" s="23"/>
      <c r="O128" s="89" t="s">
        <v>118</v>
      </c>
      <c r="P128" s="89"/>
      <c r="Q128" s="89"/>
      <c r="R128" s="89"/>
      <c r="S128" s="91"/>
      <c r="T128" s="112">
        <f>'INGRESO DE DATOS'!$F$105</f>
        <v>0</v>
      </c>
      <c r="U128" s="91" t="s">
        <v>34</v>
      </c>
      <c r="V128" s="91"/>
      <c r="W128" s="89"/>
      <c r="X128" s="92"/>
      <c r="Y128" s="89"/>
      <c r="Z128" s="89"/>
      <c r="AA128" s="89"/>
      <c r="AB128" s="89"/>
      <c r="AC128" s="89"/>
      <c r="AD128" s="119"/>
      <c r="AE128" s="89"/>
      <c r="AF128" s="89"/>
      <c r="AG128" s="91">
        <f>AG112</f>
        <v>50000000</v>
      </c>
      <c r="AH128" s="91">
        <f>AH112</f>
        <v>300000000</v>
      </c>
      <c r="AI128" s="91">
        <f>AI112</f>
        <v>15500000</v>
      </c>
      <c r="AJ128" s="91">
        <f>AJ112</f>
        <v>18500000</v>
      </c>
      <c r="AK128" s="89"/>
      <c r="AL128" s="91"/>
      <c r="AM128" s="94"/>
      <c r="AN128" s="91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</row>
    <row r="129" spans="1:51" ht="12.75" customHeight="1">
      <c r="A129" s="24"/>
      <c r="B129" s="24"/>
      <c r="C129" s="24"/>
      <c r="D129" s="24"/>
      <c r="E129" s="141"/>
      <c r="F129" s="24"/>
      <c r="G129" s="106"/>
      <c r="H129" s="30"/>
      <c r="I129" s="24"/>
      <c r="J129" s="24"/>
      <c r="K129" s="24"/>
      <c r="L129" s="24"/>
      <c r="M129" s="24"/>
      <c r="N129" s="23"/>
      <c r="O129" s="89" t="s">
        <v>121</v>
      </c>
      <c r="P129" s="89"/>
      <c r="Q129" s="89"/>
      <c r="R129" s="114"/>
      <c r="S129" s="116"/>
      <c r="T129" s="117">
        <f>IF(T128&lt;=0,0,IF(AND(T128&gt;0,T128&lt;=AG125),T128,IF(AND(T128&gt;AG125,T128&lt;=AG127),AG125,IF(AND(T128&gt;AG127,T128&lt;=AH127),AG127,IF(AND(T128&gt;AH127,T128&lt;=AH128),AH127,IF(AND(T128&gt;AH128,T128&lt;=AH129),AH128,IF(T128&gt;AG129,AH129)))))))</f>
        <v>0</v>
      </c>
      <c r="U129" s="91" t="s">
        <v>122</v>
      </c>
      <c r="V129" s="95">
        <f>IF(Z126=5,Z129,Y129)</f>
        <v>0</v>
      </c>
      <c r="W129" s="89"/>
      <c r="X129" s="92"/>
      <c r="Y129" s="117">
        <f>IF(AND(T128&gt;0,T128&lt;=AG125),T128*0.06,IF(AND(T128&gt;AG125,T128&lt;=AG126),AI125,IF(AND(T128&gt;AG126,T128&lt;=AG127),AI126,IF(AND(T128&gt;AG127,T128&lt;=AG128),AI127,IF(AND(T128&gt;AG128,T128&lt;=AG129),AI128,IF(AND(T128&gt;AG129),AI129,0))))))</f>
        <v>0</v>
      </c>
      <c r="Z129" s="117">
        <f>IF(AND(T128&gt;0,T128&lt;=AG125),T128*0.07,IF(AND(T128&gt;AG125,T128&lt;=AG126),AJ125,IF(AND(T128&gt;AG126,T128&lt;=AG127),AJ126,IF(AND(T128&gt;AG127,T128&lt;=AG128),AJ127,IF(AND(T128&gt;AG128,T128&lt;=AG129),AJ128,IF(AND(T128&gt;AG129),AJ129,0))))))</f>
        <v>0</v>
      </c>
      <c r="AA129" s="89"/>
      <c r="AB129" s="89"/>
      <c r="AC129" s="89"/>
      <c r="AD129" s="119"/>
      <c r="AE129" s="89"/>
      <c r="AF129" s="89"/>
      <c r="AG129" s="91">
        <f>AG113</f>
        <v>175000000</v>
      </c>
      <c r="AH129" s="91">
        <f>AH113</f>
        <v>475000000</v>
      </c>
      <c r="AI129" s="91">
        <f>AI113</f>
        <v>22500000</v>
      </c>
      <c r="AJ129" s="91">
        <f>AJ113</f>
        <v>27250000</v>
      </c>
      <c r="AK129" s="89"/>
      <c r="AL129" s="91"/>
      <c r="AM129" s="94"/>
      <c r="AN129" s="91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</row>
    <row r="130" spans="1:51" ht="12.75" customHeight="1">
      <c r="A130" s="24"/>
      <c r="B130" s="24"/>
      <c r="C130" s="24"/>
      <c r="D130" s="24"/>
      <c r="E130" s="142"/>
      <c r="F130" s="24"/>
      <c r="G130" s="143"/>
      <c r="H130" s="25"/>
      <c r="I130" s="24"/>
      <c r="J130" s="24"/>
      <c r="K130" s="24"/>
      <c r="L130" s="24"/>
      <c r="M130" s="24"/>
      <c r="N130" s="23"/>
      <c r="O130" s="89" t="s">
        <v>123</v>
      </c>
      <c r="P130" s="89"/>
      <c r="Q130" s="89"/>
      <c r="R130" s="114" t="s">
        <v>124</v>
      </c>
      <c r="S130" s="120">
        <f>IF(Z126=5,Z127,Y127)</f>
        <v>0</v>
      </c>
      <c r="T130" s="117">
        <f>IF(T128&gt;=0,T128-T129)</f>
        <v>0</v>
      </c>
      <c r="U130" s="91" t="s">
        <v>122</v>
      </c>
      <c r="V130" s="95">
        <f>IF(Z126=5,Z130,Y130)</f>
        <v>0</v>
      </c>
      <c r="W130" s="89"/>
      <c r="X130" s="92"/>
      <c r="Y130" s="117">
        <f>(Y127/100)*T130</f>
        <v>0</v>
      </c>
      <c r="Z130" s="117">
        <f>(Z127/100)*T130</f>
        <v>0</v>
      </c>
      <c r="AA130" s="89"/>
      <c r="AB130" s="89"/>
      <c r="AC130" s="89"/>
      <c r="AD130" s="119"/>
      <c r="AE130" s="89"/>
      <c r="AF130" s="89"/>
      <c r="AG130" s="89"/>
      <c r="AH130" s="91"/>
      <c r="AI130" s="91"/>
      <c r="AJ130" s="89"/>
      <c r="AK130" s="89"/>
      <c r="AL130" s="91"/>
      <c r="AM130" s="91"/>
      <c r="AN130" s="91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</row>
    <row r="131" spans="1:51" ht="12.75" customHeight="1">
      <c r="A131" s="24"/>
      <c r="B131" s="24"/>
      <c r="C131" s="24"/>
      <c r="D131" s="24"/>
      <c r="E131" s="142"/>
      <c r="F131" s="24"/>
      <c r="G131" s="106"/>
      <c r="H131" s="24"/>
      <c r="I131" s="24"/>
      <c r="J131" s="24"/>
      <c r="K131" s="24"/>
      <c r="L131" s="24"/>
      <c r="M131" s="24"/>
      <c r="N131" s="23"/>
      <c r="O131" s="89"/>
      <c r="P131" s="89"/>
      <c r="Q131" s="89"/>
      <c r="R131" s="114"/>
      <c r="S131" s="116"/>
      <c r="T131" s="89"/>
      <c r="U131" s="91" t="s">
        <v>122</v>
      </c>
      <c r="V131" s="91"/>
      <c r="W131" s="89"/>
      <c r="X131" s="92"/>
      <c r="Y131" s="117">
        <f>+Y130+Y129</f>
        <v>0</v>
      </c>
      <c r="Z131" s="117">
        <f>+Z129+Z130</f>
        <v>0</v>
      </c>
      <c r="AA131" s="89"/>
      <c r="AB131" s="89"/>
      <c r="AC131" s="89"/>
      <c r="AD131" s="119"/>
      <c r="AE131" s="89"/>
      <c r="AF131" s="89"/>
      <c r="AG131" s="89"/>
      <c r="AH131" s="91"/>
      <c r="AI131" s="91"/>
      <c r="AJ131" s="89"/>
      <c r="AK131" s="89"/>
      <c r="AL131" s="91"/>
      <c r="AM131" s="91"/>
      <c r="AN131" s="91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</row>
    <row r="132" spans="1:51" ht="12.75" customHeight="1">
      <c r="A132" s="24"/>
      <c r="B132" s="24"/>
      <c r="C132" s="24"/>
      <c r="D132" s="24"/>
      <c r="E132" s="142"/>
      <c r="F132" s="24"/>
      <c r="G132" s="106"/>
      <c r="H132" s="24"/>
      <c r="I132" s="24"/>
      <c r="J132" s="24"/>
      <c r="K132" s="24"/>
      <c r="L132" s="24"/>
      <c r="M132" s="24"/>
      <c r="N132" s="23"/>
      <c r="O132" s="89" t="s">
        <v>129</v>
      </c>
      <c r="P132" s="90"/>
      <c r="Q132" s="126">
        <v>0.6</v>
      </c>
      <c r="R132" s="91" t="s">
        <v>130</v>
      </c>
      <c r="S132" s="120">
        <f>IF(Z126=5,Z131,Y131)</f>
        <v>0</v>
      </c>
      <c r="T132" s="112"/>
      <c r="U132" s="91"/>
      <c r="V132" s="91"/>
      <c r="W132" s="89"/>
      <c r="X132" s="92"/>
      <c r="Y132" s="112"/>
      <c r="Z132" s="112"/>
      <c r="AA132" s="89"/>
      <c r="AB132" s="89"/>
      <c r="AC132" s="89"/>
      <c r="AD132" s="119"/>
      <c r="AE132" s="89"/>
      <c r="AF132" s="89"/>
      <c r="AG132" s="89"/>
      <c r="AH132" s="91"/>
      <c r="AI132" s="91"/>
      <c r="AJ132" s="89"/>
      <c r="AK132" s="89"/>
      <c r="AL132" s="91"/>
      <c r="AM132" s="91"/>
      <c r="AN132" s="91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</row>
    <row r="133" spans="1:51" ht="13.5" customHeight="1">
      <c r="A133" s="24"/>
      <c r="B133" s="24"/>
      <c r="C133" s="24"/>
      <c r="D133" s="24"/>
      <c r="E133" s="144"/>
      <c r="F133" s="24"/>
      <c r="G133" s="106"/>
      <c r="H133" s="30"/>
      <c r="I133" s="24"/>
      <c r="J133" s="24"/>
      <c r="K133" s="24"/>
      <c r="L133" s="24"/>
      <c r="M133" s="24"/>
      <c r="N133" s="23"/>
      <c r="O133" s="89"/>
      <c r="P133" s="89"/>
      <c r="Q133" s="89"/>
      <c r="R133" s="89"/>
      <c r="S133" s="89"/>
      <c r="T133" s="101" t="s">
        <v>126</v>
      </c>
      <c r="U133" s="91" t="s">
        <v>122</v>
      </c>
      <c r="V133" s="145">
        <f>IF(Z126=5,Z133,Y133)</f>
        <v>0</v>
      </c>
      <c r="W133" s="137"/>
      <c r="X133" s="92"/>
      <c r="Y133" s="138">
        <f>(Y131/100)*60</f>
        <v>0</v>
      </c>
      <c r="Z133" s="138">
        <f>(Z131/100)*60</f>
        <v>0</v>
      </c>
      <c r="AA133" s="89"/>
      <c r="AB133" s="89"/>
      <c r="AC133" s="89"/>
      <c r="AD133" s="119"/>
      <c r="AE133" s="89"/>
      <c r="AF133" s="89"/>
      <c r="AG133" s="91"/>
      <c r="AH133" s="91"/>
      <c r="AI133" s="91"/>
      <c r="AJ133" s="89"/>
      <c r="AK133" s="89"/>
      <c r="AL133" s="91"/>
      <c r="AM133" s="91"/>
      <c r="AN133" s="91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</row>
    <row r="134" spans="1:51" ht="12.75" customHeight="1">
      <c r="A134" s="24"/>
      <c r="B134" s="24"/>
      <c r="C134" s="24"/>
      <c r="D134" s="24"/>
      <c r="E134" s="144"/>
      <c r="F134" s="24"/>
      <c r="G134" s="143"/>
      <c r="H134" s="25"/>
      <c r="I134" s="24"/>
      <c r="J134" s="24"/>
      <c r="K134" s="24"/>
      <c r="L134" s="24"/>
      <c r="M134" s="24"/>
      <c r="N134" s="23"/>
      <c r="O134" s="89"/>
      <c r="P134" s="89"/>
      <c r="Q134" s="89"/>
      <c r="R134" s="114"/>
      <c r="S134" s="116"/>
      <c r="T134" s="112"/>
      <c r="U134" s="91"/>
      <c r="V134" s="134"/>
      <c r="W134" s="112"/>
      <c r="X134" s="92"/>
      <c r="Y134" s="89"/>
      <c r="Z134" s="89"/>
      <c r="AA134" s="89"/>
      <c r="AB134" s="89"/>
      <c r="AC134" s="89"/>
      <c r="AD134" s="119"/>
      <c r="AE134" s="89"/>
      <c r="AF134" s="89"/>
      <c r="AG134" s="91" t="s">
        <v>115</v>
      </c>
      <c r="AH134" s="91" t="s">
        <v>116</v>
      </c>
      <c r="AI134" s="91" t="s">
        <v>116</v>
      </c>
      <c r="AJ134" s="89"/>
      <c r="AK134" s="89"/>
      <c r="AL134" s="91"/>
      <c r="AM134" s="94"/>
      <c r="AN134" s="91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</row>
    <row r="135" spans="1:51" ht="12.75" customHeight="1">
      <c r="A135" s="24"/>
      <c r="B135" s="24"/>
      <c r="C135" s="24"/>
      <c r="D135" s="24"/>
      <c r="E135" s="141"/>
      <c r="F135" s="24"/>
      <c r="G135" s="143"/>
      <c r="H135" s="25"/>
      <c r="I135" s="24"/>
      <c r="J135" s="24"/>
      <c r="K135" s="24"/>
      <c r="L135" s="24"/>
      <c r="M135" s="24"/>
      <c r="N135" s="23"/>
      <c r="O135" s="90" t="s">
        <v>140</v>
      </c>
      <c r="P135" s="89"/>
      <c r="Q135" s="89"/>
      <c r="R135" s="114"/>
      <c r="S135" s="146"/>
      <c r="T135" s="89"/>
      <c r="U135" s="89"/>
      <c r="V135" s="91"/>
      <c r="W135" s="89"/>
      <c r="X135" s="92"/>
      <c r="Y135" s="89"/>
      <c r="Z135" s="89"/>
      <c r="AA135" s="89"/>
      <c r="AB135" s="89"/>
      <c r="AC135" s="89"/>
      <c r="AD135" s="89"/>
      <c r="AE135" s="89"/>
      <c r="AF135" s="89"/>
      <c r="AG135" s="91"/>
      <c r="AH135" s="91"/>
      <c r="AI135" s="147">
        <v>0.0125</v>
      </c>
      <c r="AJ135" s="89"/>
      <c r="AK135" s="89"/>
      <c r="AL135" s="91"/>
      <c r="AM135" s="94"/>
      <c r="AN135" s="91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</row>
    <row r="136" spans="1:51" ht="12.75" customHeight="1">
      <c r="A136" s="24"/>
      <c r="B136" s="24"/>
      <c r="C136" s="24"/>
      <c r="D136" s="24"/>
      <c r="E136" s="106"/>
      <c r="F136" s="24"/>
      <c r="G136" s="38"/>
      <c r="H136" s="24"/>
      <c r="I136" s="24"/>
      <c r="J136" s="24"/>
      <c r="K136" s="24"/>
      <c r="L136" s="24"/>
      <c r="M136" s="24"/>
      <c r="N136" s="23"/>
      <c r="O136" s="89" t="s">
        <v>141</v>
      </c>
      <c r="P136" s="89"/>
      <c r="Q136" s="89"/>
      <c r="R136" s="114"/>
      <c r="S136" s="146"/>
      <c r="T136" s="89"/>
      <c r="U136" s="89"/>
      <c r="V136" s="91"/>
      <c r="W136" s="89"/>
      <c r="X136" s="92"/>
      <c r="Y136" s="89"/>
      <c r="Z136" s="89"/>
      <c r="AA136" s="89"/>
      <c r="AB136" s="89"/>
      <c r="AC136" s="89"/>
      <c r="AD136" s="89"/>
      <c r="AE136" s="89"/>
      <c r="AF136" s="148" t="s">
        <v>142</v>
      </c>
      <c r="AG136" s="115">
        <f>220000*Q101</f>
        <v>5000000</v>
      </c>
      <c r="AH136" s="91">
        <f>AG136</f>
        <v>5000000</v>
      </c>
      <c r="AI136" s="91">
        <f>AG136*0.0125</f>
        <v>62500</v>
      </c>
      <c r="AJ136" s="89"/>
      <c r="AK136" s="89"/>
      <c r="AL136" s="91"/>
      <c r="AM136" s="94"/>
      <c r="AN136" s="91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</row>
    <row r="137" spans="1:51" ht="12.75" customHeight="1">
      <c r="A137" s="24"/>
      <c r="B137" s="24"/>
      <c r="C137" s="24"/>
      <c r="D137" s="24"/>
      <c r="E137" s="24"/>
      <c r="F137" s="24"/>
      <c r="G137" s="38"/>
      <c r="H137" s="24"/>
      <c r="I137" s="24"/>
      <c r="J137" s="24"/>
      <c r="K137" s="24"/>
      <c r="L137" s="24"/>
      <c r="M137" s="24"/>
      <c r="N137" s="23"/>
      <c r="O137" s="89" t="s">
        <v>118</v>
      </c>
      <c r="P137" s="89"/>
      <c r="Q137" s="89"/>
      <c r="R137" s="114"/>
      <c r="S137" s="146"/>
      <c r="T137" s="112">
        <f>'INGRESO DE DATOS'!$F$114</f>
        <v>0</v>
      </c>
      <c r="U137" s="91" t="s">
        <v>34</v>
      </c>
      <c r="V137" s="91"/>
      <c r="W137" s="89"/>
      <c r="X137" s="92"/>
      <c r="Y137" s="89"/>
      <c r="Z137" s="89"/>
      <c r="AA137" s="89"/>
      <c r="AB137" s="89"/>
      <c r="AC137" s="89"/>
      <c r="AD137" s="89"/>
      <c r="AE137" s="89"/>
      <c r="AF137" s="89"/>
      <c r="AG137" s="115">
        <f>880000*Q101</f>
        <v>20000000</v>
      </c>
      <c r="AH137" s="91">
        <f>AH136+AG137</f>
        <v>25000000</v>
      </c>
      <c r="AI137" s="91">
        <f>AG136*0.0125+AG137*0.01</f>
        <v>262500</v>
      </c>
      <c r="AJ137" s="89"/>
      <c r="AK137" s="89"/>
      <c r="AL137" s="91"/>
      <c r="AM137" s="94"/>
      <c r="AN137" s="91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</row>
    <row r="138" spans="1:51" ht="12.75" customHeight="1">
      <c r="A138" s="24"/>
      <c r="B138" s="24"/>
      <c r="C138" s="24"/>
      <c r="D138" s="24"/>
      <c r="E138" s="38"/>
      <c r="F138" s="95"/>
      <c r="G138" s="38"/>
      <c r="H138" s="24"/>
      <c r="I138" s="24"/>
      <c r="J138" s="24"/>
      <c r="K138" s="24"/>
      <c r="L138" s="24"/>
      <c r="M138" s="24"/>
      <c r="N138" s="23"/>
      <c r="O138" s="89" t="s">
        <v>121</v>
      </c>
      <c r="P138" s="89"/>
      <c r="Q138" s="89"/>
      <c r="R138" s="114"/>
      <c r="S138" s="116"/>
      <c r="T138" s="117">
        <f>IF(T137&lt;=0,0,IF(AND(T137&gt;0,T137&lt;=AG136),T137,IF(AND(T137&gt;AG136,T137&lt;=AG138),AG136,IF(AND(T137&gt;AG138,T137&lt;=AH138),AG138,IF(AND(T137&gt;AH138,T137&lt;=AH139),AH138,IF(T137&gt;AH138,AH139))))))</f>
        <v>0</v>
      </c>
      <c r="U138" s="91" t="s">
        <v>122</v>
      </c>
      <c r="V138" s="134">
        <f>IF(AND(T137&gt;0,T137&lt;=AG136),AI136,IF(AND(T137&gt;AG136,T137&lt;=AG138),AI136,IF(AND(T137&gt;AG138,T137&lt;=AH138),AI137,IF(AND(T137&gt;AH138,T137&lt;=AH139),AI138,IF(AND(T137&gt;AH139),AI139,0)))))</f>
        <v>0</v>
      </c>
      <c r="W138" s="112"/>
      <c r="X138" s="92"/>
      <c r="Y138" s="27"/>
      <c r="Z138" s="27"/>
      <c r="AA138" s="149"/>
      <c r="AB138" s="149"/>
      <c r="AC138" s="112"/>
      <c r="AD138" s="89"/>
      <c r="AE138" s="89"/>
      <c r="AF138" s="89"/>
      <c r="AG138" s="115">
        <f>1100000*Q101</f>
        <v>25000000</v>
      </c>
      <c r="AH138" s="91">
        <f>AH137+AG138</f>
        <v>50000000</v>
      </c>
      <c r="AI138" s="91">
        <f>AG136*0.0125+AG137*0.01+AG138*0.007</f>
        <v>437500</v>
      </c>
      <c r="AJ138" s="89"/>
      <c r="AK138" s="89"/>
      <c r="AL138" s="91"/>
      <c r="AM138" s="94"/>
      <c r="AN138" s="91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</row>
    <row r="139" spans="1:51" ht="12.75" customHeight="1">
      <c r="A139" s="24"/>
      <c r="B139" s="121"/>
      <c r="C139" s="121"/>
      <c r="D139" s="121"/>
      <c r="E139" s="24"/>
      <c r="F139" s="76"/>
      <c r="G139" s="38"/>
      <c r="H139" s="24"/>
      <c r="I139" s="24"/>
      <c r="J139" s="24"/>
      <c r="K139" s="24"/>
      <c r="L139" s="24"/>
      <c r="M139" s="24"/>
      <c r="N139" s="23"/>
      <c r="O139" s="89" t="s">
        <v>123</v>
      </c>
      <c r="P139" s="89"/>
      <c r="Q139" s="89"/>
      <c r="R139" s="114" t="s">
        <v>124</v>
      </c>
      <c r="S139" s="116">
        <f>IF(AND(T137&gt;0,T137&lt;=AG136),1.25,IF(AND(T137&gt;AG136,T137&lt;=AG138),1,IF(AND(T137&gt;AG138,T137&lt;=AH138),0.7,IF(AND(T137&gt;AH138,T137&lt;=AH139),0.5,IF(AND(T137&gt;AH139),0.3,0)))))</f>
        <v>0</v>
      </c>
      <c r="T139" s="117">
        <f>IF(T137&lt;12840,0,IF(T137&gt;=12840,T137-T138))</f>
        <v>0</v>
      </c>
      <c r="U139" s="91" t="s">
        <v>122</v>
      </c>
      <c r="V139" s="134">
        <f>(S139/100)*T139</f>
        <v>0</v>
      </c>
      <c r="W139" s="112"/>
      <c r="X139" s="92"/>
      <c r="Y139" s="25"/>
      <c r="Z139" s="150"/>
      <c r="AA139" s="151"/>
      <c r="AB139" s="151"/>
      <c r="AC139" s="89"/>
      <c r="AD139" s="89"/>
      <c r="AE139" s="89"/>
      <c r="AF139" s="89"/>
      <c r="AG139" s="115">
        <f>3300000*Q101</f>
        <v>75000000</v>
      </c>
      <c r="AH139" s="91">
        <f>AH138+AG139</f>
        <v>125000000</v>
      </c>
      <c r="AI139" s="91">
        <f>AG136*0.0125+AG137*0.01+AG138*0.007+AG139*0.005</f>
        <v>812500</v>
      </c>
      <c r="AJ139" s="89"/>
      <c r="AK139" s="89"/>
      <c r="AL139" s="91"/>
      <c r="AM139" s="94"/>
      <c r="AN139" s="91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</row>
    <row r="140" spans="1:51" ht="13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3"/>
      <c r="O140" s="89"/>
      <c r="P140" s="89"/>
      <c r="Q140" s="89"/>
      <c r="R140" s="114"/>
      <c r="S140" s="146"/>
      <c r="T140" s="101" t="s">
        <v>126</v>
      </c>
      <c r="U140" s="89"/>
      <c r="V140" s="152">
        <f>+V138+V139</f>
        <v>0</v>
      </c>
      <c r="W140" s="153"/>
      <c r="X140" s="92"/>
      <c r="Y140" s="89"/>
      <c r="Z140" s="89"/>
      <c r="AA140" s="89"/>
      <c r="AB140" s="89"/>
      <c r="AC140" s="89"/>
      <c r="AD140" s="89"/>
      <c r="AE140" s="89"/>
      <c r="AF140" s="89"/>
      <c r="AG140" s="89"/>
      <c r="AH140" s="91"/>
      <c r="AI140" s="91"/>
      <c r="AJ140" s="89"/>
      <c r="AK140" s="89"/>
      <c r="AL140" s="91"/>
      <c r="AM140" s="91"/>
      <c r="AN140" s="91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</row>
    <row r="141" spans="1:51" ht="12.75" customHeight="1">
      <c r="A141" s="24"/>
      <c r="B141" s="24"/>
      <c r="C141" s="24"/>
      <c r="D141" s="24"/>
      <c r="E141" s="24"/>
      <c r="F141" s="24"/>
      <c r="G141" s="95"/>
      <c r="H141" s="24"/>
      <c r="I141" s="24"/>
      <c r="J141" s="24"/>
      <c r="K141" s="24"/>
      <c r="L141" s="24"/>
      <c r="M141" s="24"/>
      <c r="N141" s="23"/>
      <c r="O141" s="90"/>
      <c r="P141" s="89"/>
      <c r="Q141" s="89"/>
      <c r="R141" s="114"/>
      <c r="S141" s="146"/>
      <c r="T141" s="101"/>
      <c r="U141" s="89"/>
      <c r="V141" s="102"/>
      <c r="W141" s="103"/>
      <c r="X141" s="92"/>
      <c r="Y141" s="89"/>
      <c r="Z141" s="89"/>
      <c r="AA141" s="89"/>
      <c r="AB141" s="89"/>
      <c r="AC141" s="89"/>
      <c r="AD141" s="89"/>
      <c r="AE141" s="89"/>
      <c r="AF141" s="89"/>
      <c r="AG141" s="89"/>
      <c r="AH141" s="91"/>
      <c r="AI141" s="91"/>
      <c r="AJ141" s="89"/>
      <c r="AK141" s="89"/>
      <c r="AL141" s="91"/>
      <c r="AM141" s="91"/>
      <c r="AN141" s="91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</row>
    <row r="142" spans="1:51" ht="12.75" customHeight="1">
      <c r="A142" s="24"/>
      <c r="B142" s="24"/>
      <c r="C142" s="24"/>
      <c r="D142" s="24"/>
      <c r="E142" s="24"/>
      <c r="F142" s="24"/>
      <c r="G142" s="106"/>
      <c r="H142" s="24"/>
      <c r="I142" s="24"/>
      <c r="J142" s="24"/>
      <c r="K142" s="24"/>
      <c r="L142" s="24"/>
      <c r="M142" s="24"/>
      <c r="N142" s="23"/>
      <c r="O142" s="90" t="s">
        <v>143</v>
      </c>
      <c r="P142" s="89"/>
      <c r="Q142" s="89"/>
      <c r="R142" s="114"/>
      <c r="S142" s="146"/>
      <c r="T142" s="101"/>
      <c r="U142" s="89"/>
      <c r="V142" s="102"/>
      <c r="W142" s="103"/>
      <c r="X142" s="92"/>
      <c r="Y142" s="89"/>
      <c r="Z142" s="89"/>
      <c r="AA142" s="89"/>
      <c r="AB142" s="89"/>
      <c r="AC142" s="89"/>
      <c r="AD142" s="89"/>
      <c r="AE142" s="89"/>
      <c r="AF142" s="89"/>
      <c r="AG142" s="91"/>
      <c r="AH142" s="91"/>
      <c r="AI142" s="91"/>
      <c r="AJ142" s="89"/>
      <c r="AK142" s="89"/>
      <c r="AL142" s="91"/>
      <c r="AM142" s="91"/>
      <c r="AN142" s="91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</row>
    <row r="143" spans="1:51" ht="12.75" customHeight="1">
      <c r="A143" s="24"/>
      <c r="B143" s="24"/>
      <c r="C143" s="24"/>
      <c r="D143" s="24"/>
      <c r="E143" s="24"/>
      <c r="F143" s="24"/>
      <c r="G143" s="143"/>
      <c r="H143" s="24"/>
      <c r="I143" s="24"/>
      <c r="J143" s="24"/>
      <c r="K143" s="24"/>
      <c r="L143" s="24"/>
      <c r="M143" s="24"/>
      <c r="N143" s="23"/>
      <c r="O143" s="90"/>
      <c r="P143" s="89"/>
      <c r="Q143" s="89"/>
      <c r="R143" s="114"/>
      <c r="S143" s="146"/>
      <c r="T143" s="101"/>
      <c r="U143" s="89"/>
      <c r="V143" s="102"/>
      <c r="W143" s="103"/>
      <c r="X143" s="92"/>
      <c r="Y143" s="89"/>
      <c r="Z143" s="89"/>
      <c r="AA143" s="89"/>
      <c r="AB143" s="89"/>
      <c r="AC143" s="89"/>
      <c r="AD143" s="89"/>
      <c r="AE143" s="89"/>
      <c r="AF143" s="89"/>
      <c r="AG143" s="91" t="s">
        <v>115</v>
      </c>
      <c r="AH143" s="91" t="s">
        <v>116</v>
      </c>
      <c r="AI143" s="91" t="s">
        <v>116</v>
      </c>
      <c r="AJ143" s="89"/>
      <c r="AK143" s="89"/>
      <c r="AL143" s="91"/>
      <c r="AM143" s="94"/>
      <c r="AN143" s="91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</row>
    <row r="144" spans="1:51" ht="12.75" customHeight="1">
      <c r="A144" s="24"/>
      <c r="B144" s="24"/>
      <c r="C144" s="24"/>
      <c r="D144" s="24"/>
      <c r="E144" s="24"/>
      <c r="F144" s="24"/>
      <c r="G144" s="106"/>
      <c r="H144" s="24"/>
      <c r="I144" s="24"/>
      <c r="J144" s="24"/>
      <c r="K144" s="24"/>
      <c r="L144" s="24"/>
      <c r="M144" s="24"/>
      <c r="N144" s="23"/>
      <c r="O144" s="89" t="s">
        <v>144</v>
      </c>
      <c r="P144" s="89"/>
      <c r="Q144" s="89"/>
      <c r="R144" s="114" t="s">
        <v>124</v>
      </c>
      <c r="S144" s="154" t="s">
        <v>145</v>
      </c>
      <c r="T144" s="89"/>
      <c r="U144" s="117"/>
      <c r="V144" s="134">
        <f>+IF(R146&lt;=0,0,IF(R146*0.005&lt;AD149,AD149,R146*0.005))</f>
        <v>0</v>
      </c>
      <c r="W144" s="112"/>
      <c r="X144" s="92"/>
      <c r="Y144" s="89"/>
      <c r="Z144" s="89"/>
      <c r="AA144" s="89"/>
      <c r="AB144" s="89"/>
      <c r="AC144" s="117"/>
      <c r="AD144" s="89"/>
      <c r="AE144" s="89"/>
      <c r="AF144" s="89"/>
      <c r="AG144" s="91"/>
      <c r="AH144" s="91"/>
      <c r="AI144" s="147">
        <v>0.02</v>
      </c>
      <c r="AJ144" s="89"/>
      <c r="AK144" s="89"/>
      <c r="AL144" s="91"/>
      <c r="AM144" s="94"/>
      <c r="AN144" s="91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</row>
    <row r="145" spans="1:51" ht="12.75" customHeight="1">
      <c r="A145" s="24"/>
      <c r="B145" s="24"/>
      <c r="C145" s="24"/>
      <c r="D145" s="24"/>
      <c r="E145" s="24"/>
      <c r="F145" s="24"/>
      <c r="G145" s="106"/>
      <c r="H145" s="24"/>
      <c r="I145" s="24"/>
      <c r="J145" s="24"/>
      <c r="K145" s="24"/>
      <c r="L145" s="24"/>
      <c r="M145" s="24"/>
      <c r="N145" s="23"/>
      <c r="O145" s="89" t="s">
        <v>146</v>
      </c>
      <c r="P145" s="89"/>
      <c r="Q145" s="89"/>
      <c r="R145" s="114"/>
      <c r="S145" s="146"/>
      <c r="T145" s="89"/>
      <c r="U145" s="89"/>
      <c r="V145" s="134">
        <f>IF(R146=0,0,'INGRESO DE DATOS'!$J$99)</f>
        <v>0</v>
      </c>
      <c r="W145" s="112"/>
      <c r="X145" s="92"/>
      <c r="Y145" s="89"/>
      <c r="Z145" s="89"/>
      <c r="AA145" s="89"/>
      <c r="AB145" s="89"/>
      <c r="AC145" s="89"/>
      <c r="AD145" s="89"/>
      <c r="AE145" s="89"/>
      <c r="AF145" s="148" t="s">
        <v>147</v>
      </c>
      <c r="AG145" s="115">
        <f>110000*Q101</f>
        <v>2500000</v>
      </c>
      <c r="AH145" s="91">
        <f>AG145</f>
        <v>2500000</v>
      </c>
      <c r="AI145" s="91">
        <f>AG145*0.02</f>
        <v>50000</v>
      </c>
      <c r="AJ145" s="89"/>
      <c r="AK145" s="89"/>
      <c r="AL145" s="91"/>
      <c r="AM145" s="94"/>
      <c r="AN145" s="91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</row>
    <row r="146" spans="1:51" ht="12.75" customHeight="1">
      <c r="A146" s="24"/>
      <c r="B146" s="24"/>
      <c r="C146" s="24"/>
      <c r="D146" s="24"/>
      <c r="E146" s="24"/>
      <c r="F146" s="24"/>
      <c r="G146" s="106"/>
      <c r="H146" s="24"/>
      <c r="I146" s="24"/>
      <c r="J146" s="24"/>
      <c r="K146" s="24"/>
      <c r="L146" s="24"/>
      <c r="M146" s="24"/>
      <c r="N146" s="23"/>
      <c r="O146" s="89" t="s">
        <v>118</v>
      </c>
      <c r="P146" s="89"/>
      <c r="Q146" s="89"/>
      <c r="R146" s="112">
        <f>'INGRESO DE DATOS'!$G$70</f>
        <v>0</v>
      </c>
      <c r="S146" s="146"/>
      <c r="T146" s="89"/>
      <c r="U146" s="89"/>
      <c r="V146" s="134"/>
      <c r="W146" s="112"/>
      <c r="X146" s="92"/>
      <c r="Y146" s="89"/>
      <c r="Z146" s="89"/>
      <c r="AA146" s="89"/>
      <c r="AB146" s="89"/>
      <c r="AC146" s="89"/>
      <c r="AD146" s="89"/>
      <c r="AE146" s="89"/>
      <c r="AF146" s="89"/>
      <c r="AG146" s="115">
        <f>440000*Q101</f>
        <v>10000000</v>
      </c>
      <c r="AH146" s="91">
        <f>AH145+AG146</f>
        <v>12500000</v>
      </c>
      <c r="AI146" s="91">
        <f>AG145*0.02+AG146*0.015</f>
        <v>200000</v>
      </c>
      <c r="AJ146" s="89"/>
      <c r="AK146" s="89"/>
      <c r="AL146" s="91"/>
      <c r="AM146" s="94"/>
      <c r="AN146" s="91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</row>
    <row r="147" spans="1:51" ht="12.75" customHeight="1">
      <c r="A147" s="24"/>
      <c r="B147" s="24"/>
      <c r="C147" s="24"/>
      <c r="D147" s="24"/>
      <c r="E147" s="24"/>
      <c r="F147" s="24"/>
      <c r="G147" s="143"/>
      <c r="H147" s="24"/>
      <c r="I147" s="24"/>
      <c r="J147" s="24"/>
      <c r="K147" s="24"/>
      <c r="L147" s="24"/>
      <c r="M147" s="24"/>
      <c r="N147" s="23"/>
      <c r="O147" s="89" t="s">
        <v>148</v>
      </c>
      <c r="P147" s="89"/>
      <c r="Q147" s="89"/>
      <c r="R147" s="117">
        <f>IF(R146&lt;=0,0,IF(AND(R146&gt;0,R146&lt;=AG145),AG145,IF(AND(R146&gt;AG145,R146&lt;=AG147),AG145,IF(AND(R146&gt;AG147,R146&lt;=AH147),AG147,IF(AND(R146&gt;AH147,R146&lt;=AH148),AH147,IF(R146&gt;AH148,AH148))))))</f>
        <v>0</v>
      </c>
      <c r="S147" s="116"/>
      <c r="T147" s="89"/>
      <c r="U147" s="135"/>
      <c r="V147" s="134">
        <f>IF(R146&lt;=0,0,IF(R147&lt;=AG145,R146*0.02,IF(R147=AG147,AI146,IF(R147=AH147,AI147,IF(R147=AH148,AI148,0)))))</f>
        <v>0</v>
      </c>
      <c r="W147" s="112"/>
      <c r="X147" s="155"/>
      <c r="Y147" s="89"/>
      <c r="Z147" s="89"/>
      <c r="AA147" s="89"/>
      <c r="AB147" s="89"/>
      <c r="AC147" s="89"/>
      <c r="AD147" s="89"/>
      <c r="AE147" s="89"/>
      <c r="AF147" s="89"/>
      <c r="AG147" s="115">
        <f>550000*Q101</f>
        <v>12500000</v>
      </c>
      <c r="AH147" s="91">
        <f>AH146+AG147</f>
        <v>25000000</v>
      </c>
      <c r="AI147" s="91">
        <f>AG145*0.02+AG146*0.015+AG147*0.01</f>
        <v>325000</v>
      </c>
      <c r="AJ147" s="89"/>
      <c r="AK147" s="89"/>
      <c r="AL147" s="91"/>
      <c r="AM147" s="94"/>
      <c r="AN147" s="91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</row>
    <row r="148" spans="1:51" ht="12.75" customHeight="1">
      <c r="A148" s="24"/>
      <c r="B148" s="24"/>
      <c r="C148" s="24"/>
      <c r="D148" s="24"/>
      <c r="E148" s="24"/>
      <c r="F148" s="24"/>
      <c r="G148" s="143"/>
      <c r="H148" s="24"/>
      <c r="I148" s="24"/>
      <c r="J148" s="24"/>
      <c r="K148" s="24"/>
      <c r="L148" s="24"/>
      <c r="M148" s="24"/>
      <c r="N148" s="23"/>
      <c r="O148" s="89" t="s">
        <v>123</v>
      </c>
      <c r="P148" s="114" t="s">
        <v>124</v>
      </c>
      <c r="Q148" s="116">
        <f>IF(AND(R146&gt;0,R146&lt;=AG145),2,IF(AND(R146&gt;AG145,R146&lt;=AG147),1.5,IF(AND(R146&gt;AG147,R146&lt;=AH147),1,IF(AND(R146&gt;AH147,R146&lt;=AH148),0.8,IF(AND(R146&gt;AH148),0.5,0)))))</f>
        <v>0</v>
      </c>
      <c r="R148" s="117">
        <f>IF(R146&lt;AG145,0,IF(R146&gt;=6420,R146-R147))</f>
        <v>0</v>
      </c>
      <c r="S148" s="89"/>
      <c r="T148" s="89"/>
      <c r="U148" s="103"/>
      <c r="V148" s="134">
        <f>+(R148*Q148)/100</f>
        <v>0</v>
      </c>
      <c r="W148" s="112"/>
      <c r="X148" s="92"/>
      <c r="Y148" s="89"/>
      <c r="Z148" s="89"/>
      <c r="AA148" s="89"/>
      <c r="AB148" s="89"/>
      <c r="AC148" s="89"/>
      <c r="AD148" s="89"/>
      <c r="AE148" s="89"/>
      <c r="AF148" s="89"/>
      <c r="AG148" s="115">
        <f>9900000*Q101</f>
        <v>225000000</v>
      </c>
      <c r="AH148" s="91">
        <f>AH147+AG148</f>
        <v>250000000</v>
      </c>
      <c r="AI148" s="91">
        <f>AG145*0.02+AG146*0.015+AG147*0.01+AG148*0.008</f>
        <v>2125000</v>
      </c>
      <c r="AJ148" s="89"/>
      <c r="AK148" s="89"/>
      <c r="AL148" s="91"/>
      <c r="AM148" s="94"/>
      <c r="AN148" s="91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</row>
    <row r="149" spans="1:51" ht="13.5" customHeight="1">
      <c r="A149" s="24"/>
      <c r="B149" s="24"/>
      <c r="C149" s="24"/>
      <c r="D149" s="24"/>
      <c r="E149" s="24"/>
      <c r="F149" s="24"/>
      <c r="G149" s="38"/>
      <c r="H149" s="24"/>
      <c r="I149" s="24"/>
      <c r="J149" s="24"/>
      <c r="K149" s="24"/>
      <c r="L149" s="24"/>
      <c r="M149" s="24"/>
      <c r="N149" s="23"/>
      <c r="O149" s="89" t="s">
        <v>149</v>
      </c>
      <c r="P149" s="89"/>
      <c r="Q149" s="89"/>
      <c r="R149" s="89"/>
      <c r="S149" s="89"/>
      <c r="T149" s="89"/>
      <c r="U149" s="89"/>
      <c r="V149" s="156">
        <f>IF(R146&lt;=0,0,SUM(V144:V148))</f>
        <v>0</v>
      </c>
      <c r="W149" s="137">
        <f>IF(V149&gt;0,V149,0)</f>
        <v>0</v>
      </c>
      <c r="X149" s="92"/>
      <c r="Y149" s="89"/>
      <c r="Z149" s="89"/>
      <c r="AA149" s="89"/>
      <c r="AB149" s="89"/>
      <c r="AC149" s="114" t="str">
        <f>'INGRESO DE DATOS'!H98</f>
        <v>Min. Inc. A</v>
      </c>
      <c r="AD149" s="91">
        <v>690</v>
      </c>
      <c r="AE149" s="89"/>
      <c r="AF149" s="89"/>
      <c r="AG149" s="89"/>
      <c r="AH149" s="91"/>
      <c r="AI149" s="91"/>
      <c r="AJ149" s="89"/>
      <c r="AK149" s="89"/>
      <c r="AL149" s="91"/>
      <c r="AM149" s="91"/>
      <c r="AN149" s="91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</row>
    <row r="150" spans="1:51" ht="13.5" customHeight="1">
      <c r="A150" s="24"/>
      <c r="B150" s="24"/>
      <c r="C150" s="24"/>
      <c r="D150" s="24"/>
      <c r="E150" s="24"/>
      <c r="F150" s="24"/>
      <c r="G150" s="38"/>
      <c r="H150" s="24"/>
      <c r="I150" s="24"/>
      <c r="J150" s="24"/>
      <c r="K150" s="24"/>
      <c r="L150" s="24"/>
      <c r="M150" s="24"/>
      <c r="N150" s="23"/>
      <c r="O150" s="89"/>
      <c r="P150" s="89"/>
      <c r="Q150" s="89"/>
      <c r="R150" s="89"/>
      <c r="S150" s="89"/>
      <c r="T150" s="89"/>
      <c r="U150" s="89"/>
      <c r="V150" s="91"/>
      <c r="W150" s="89"/>
      <c r="X150" s="92"/>
      <c r="Y150" s="89"/>
      <c r="Z150" s="89"/>
      <c r="AA150" s="89"/>
      <c r="AB150" s="89"/>
      <c r="AC150" s="89"/>
      <c r="AD150" s="89"/>
      <c r="AE150" s="89"/>
      <c r="AF150" s="89"/>
      <c r="AG150" s="89"/>
      <c r="AH150" s="91"/>
      <c r="AI150" s="91"/>
      <c r="AJ150" s="89"/>
      <c r="AK150" s="89"/>
      <c r="AL150" s="91"/>
      <c r="AM150" s="91"/>
      <c r="AN150" s="91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</row>
    <row r="151" spans="1:51" ht="12.75" customHeight="1">
      <c r="A151" s="24"/>
      <c r="B151" s="24"/>
      <c r="C151" s="24"/>
      <c r="D151" s="24"/>
      <c r="E151" s="24"/>
      <c r="F151" s="24"/>
      <c r="G151" s="38"/>
      <c r="H151" s="24"/>
      <c r="I151" s="24"/>
      <c r="J151" s="24"/>
      <c r="K151" s="24"/>
      <c r="L151" s="24"/>
      <c r="M151" s="24"/>
      <c r="N151" s="23"/>
      <c r="O151" s="157" t="s">
        <v>150</v>
      </c>
      <c r="P151" s="158"/>
      <c r="Q151" s="158"/>
      <c r="R151" s="158"/>
      <c r="S151" s="158"/>
      <c r="T151" s="158"/>
      <c r="U151" s="158"/>
      <c r="V151" s="159"/>
      <c r="W151" s="158"/>
      <c r="X151" s="160"/>
      <c r="Y151" s="159"/>
      <c r="Z151" s="159"/>
      <c r="AA151" s="158"/>
      <c r="AB151" s="159"/>
      <c r="AC151" s="159"/>
      <c r="AD151" s="161"/>
      <c r="AE151" s="89"/>
      <c r="AF151" s="91"/>
      <c r="AG151" s="91"/>
      <c r="AH151" s="91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</row>
    <row r="152" spans="1:51" ht="12.75" customHeight="1">
      <c r="A152" s="24"/>
      <c r="B152" s="121"/>
      <c r="C152" s="121"/>
      <c r="D152" s="121"/>
      <c r="E152" s="24"/>
      <c r="F152" s="76"/>
      <c r="G152" s="38"/>
      <c r="H152" s="24"/>
      <c r="I152" s="24"/>
      <c r="J152" s="24"/>
      <c r="K152" s="24"/>
      <c r="L152" s="24"/>
      <c r="M152" s="24"/>
      <c r="N152" s="23"/>
      <c r="O152" s="162"/>
      <c r="P152" s="89"/>
      <c r="Q152" s="89"/>
      <c r="R152" s="89"/>
      <c r="S152" s="89"/>
      <c r="T152" s="89"/>
      <c r="U152" s="89"/>
      <c r="V152" s="91"/>
      <c r="W152" s="89"/>
      <c r="X152" s="92"/>
      <c r="Y152" s="91"/>
      <c r="Z152" s="91"/>
      <c r="AA152" s="89"/>
      <c r="AB152" s="91"/>
      <c r="AC152" s="91"/>
      <c r="AD152" s="163"/>
      <c r="AE152" s="89"/>
      <c r="AF152" s="91"/>
      <c r="AG152" s="91"/>
      <c r="AH152" s="91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</row>
    <row r="153" spans="1:51" ht="12.75" customHeight="1">
      <c r="A153" s="24"/>
      <c r="B153" s="24"/>
      <c r="C153" s="24"/>
      <c r="D153" s="24"/>
      <c r="E153" s="24"/>
      <c r="F153" s="24"/>
      <c r="G153" s="38"/>
      <c r="H153" s="24"/>
      <c r="I153" s="24"/>
      <c r="J153" s="24"/>
      <c r="K153" s="24"/>
      <c r="L153" s="24"/>
      <c r="M153" s="24"/>
      <c r="N153" s="23"/>
      <c r="O153" s="162" t="s">
        <v>118</v>
      </c>
      <c r="P153" s="89"/>
      <c r="Q153" s="89"/>
      <c r="R153" s="89"/>
      <c r="S153" s="91"/>
      <c r="T153" s="112">
        <f>'INGRESO DE DATOS'!$G$77</f>
        <v>0</v>
      </c>
      <c r="U153" s="91" t="s">
        <v>34</v>
      </c>
      <c r="V153" s="91"/>
      <c r="W153" s="89"/>
      <c r="X153" s="92"/>
      <c r="Y153" s="89"/>
      <c r="Z153" s="89"/>
      <c r="AA153" s="91" t="s">
        <v>115</v>
      </c>
      <c r="AB153" s="91" t="s">
        <v>116</v>
      </c>
      <c r="AC153" s="91" t="s">
        <v>116</v>
      </c>
      <c r="AD153" s="163"/>
      <c r="AE153" s="89"/>
      <c r="AF153" s="91"/>
      <c r="AG153" s="91"/>
      <c r="AH153" s="91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</row>
    <row r="154" spans="1:51" ht="12.75" customHeight="1">
      <c r="A154" s="24"/>
      <c r="B154" s="149"/>
      <c r="C154" s="38"/>
      <c r="D154" s="24"/>
      <c r="E154" s="24"/>
      <c r="F154" s="24"/>
      <c r="G154" s="38"/>
      <c r="H154" s="24"/>
      <c r="I154" s="24"/>
      <c r="J154" s="24"/>
      <c r="K154" s="24"/>
      <c r="L154" s="24"/>
      <c r="M154" s="24"/>
      <c r="N154" s="23"/>
      <c r="O154" s="162" t="s">
        <v>121</v>
      </c>
      <c r="P154" s="89"/>
      <c r="Q154" s="114" t="s">
        <v>124</v>
      </c>
      <c r="R154" s="102">
        <f>IF(AND(T153&gt;0,T153&lt;=AA155),5,IF(AND(T153&gt;AA155,T153&lt;=AA157),5,IF(AND(T153&gt;AA157,T153&lt;=AA158),4,IF(AND(T153&gt;AA158,T153&lt;=AA159),3,IF(AND(T153&gt;AA159,T153&lt;=AA160),2.5,IF(AND(T153&gt;AA160,T153&lt;=AA161),2,IF(AND(T153&gt;AA161),1,0)))))))</f>
        <v>0</v>
      </c>
      <c r="S154" s="116" t="s">
        <v>121</v>
      </c>
      <c r="T154" s="117">
        <f>IF(T153&lt;=0,0,IF(AND(T153&gt;0,T153&lt;=AA155),T153,IF(AND(T153&gt;AA155,T153&lt;=AA157),AA155,IF(AND(T153&gt;AA157,T153&lt;=AB157),AA157,IF(AND(T153&gt;AB157,T153&lt;=AB158),AB157,IF(AND(T153&gt;AB158,T153&lt;=AB159),AB158,IF(T153&gt;AA159,AB159)))))))</f>
        <v>0</v>
      </c>
      <c r="U154" s="91" t="s">
        <v>122</v>
      </c>
      <c r="V154" s="134">
        <f>IF(AND(T153&gt;0,T153&lt;=AA155),T153*0.05,IF(AND(T153&gt;AA155,T153&lt;=AB156),AC155,IF(AND(T153&gt;AB156,T153&lt;=AB157),AC156,IF(AND(T153&gt;AB157,T153&lt;=AB158),AC157,IF(AND(T153&gt;AB158,T153&lt;=AB159),AC158,IF(AND(T153&gt;AB159,T153&lt;=AB160),AC160,IF(AND(T153&gt;AB161),AC161,0)))))))</f>
        <v>0</v>
      </c>
      <c r="W154" s="112"/>
      <c r="X154" s="92"/>
      <c r="Y154" s="89"/>
      <c r="Z154" s="89"/>
      <c r="AA154" s="91"/>
      <c r="AB154" s="91"/>
      <c r="AC154" s="147">
        <v>0.05</v>
      </c>
      <c r="AD154" s="163"/>
      <c r="AE154" s="89"/>
      <c r="AF154" s="91"/>
      <c r="AG154" s="91"/>
      <c r="AH154" s="91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</row>
    <row r="155" spans="1:51" ht="12.75" customHeight="1">
      <c r="A155" s="24"/>
      <c r="B155" s="24"/>
      <c r="C155" s="24"/>
      <c r="D155" s="24"/>
      <c r="E155" s="38"/>
      <c r="F155" s="95"/>
      <c r="G155" s="38"/>
      <c r="H155" s="24"/>
      <c r="I155" s="24"/>
      <c r="J155" s="24"/>
      <c r="K155" s="24"/>
      <c r="L155" s="24"/>
      <c r="M155" s="24"/>
      <c r="N155" s="23"/>
      <c r="O155" s="162" t="s">
        <v>123</v>
      </c>
      <c r="P155" s="89"/>
      <c r="Q155" s="89"/>
      <c r="R155" s="114" t="s">
        <v>124</v>
      </c>
      <c r="S155" s="116">
        <f>IF(AND(T153&gt;0,T153&lt;=AA155),5,IF(AND(T153&gt;AA155,T153&lt;=AA157),4,IF(AND(T153&gt;AA157,T153&lt;=AA158),3,IF(AND(T153&gt;AA158,T153&lt;=AA159),2.5,IF(AND(T153&gt;AA159,T153&lt;=AA160),2,IF(AND(T153&gt;AA160,T153&lt;=AA161),1.5,IF(AND(T153&gt;AA161),1,0)))))))</f>
        <v>0</v>
      </c>
      <c r="T155" s="117">
        <f>IF(T153&gt;=0,T153-T154)</f>
        <v>0</v>
      </c>
      <c r="U155" s="91" t="s">
        <v>122</v>
      </c>
      <c r="V155" s="134">
        <f>+(S155/100)*T155</f>
        <v>0</v>
      </c>
      <c r="W155" s="112"/>
      <c r="X155" s="92"/>
      <c r="Y155" s="89"/>
      <c r="Z155" s="89"/>
      <c r="AA155" s="115">
        <f>1100000*Q101</f>
        <v>25000000</v>
      </c>
      <c r="AB155" s="164">
        <f>AA155</f>
        <v>25000000</v>
      </c>
      <c r="AC155" s="91">
        <f>AA155*0.05</f>
        <v>1250000</v>
      </c>
      <c r="AD155" s="163"/>
      <c r="AE155" s="89">
        <v>5</v>
      </c>
      <c r="AF155" s="91"/>
      <c r="AG155" s="91"/>
      <c r="AH155" s="91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</row>
    <row r="156" spans="1:51" ht="12.75" customHeight="1">
      <c r="A156" s="24"/>
      <c r="B156" s="149"/>
      <c r="C156" s="38"/>
      <c r="D156" s="24"/>
      <c r="E156" s="38"/>
      <c r="F156" s="95"/>
      <c r="G156" s="38"/>
      <c r="H156" s="24"/>
      <c r="I156" s="24"/>
      <c r="J156" s="24"/>
      <c r="K156" s="24"/>
      <c r="L156" s="24"/>
      <c r="M156" s="24"/>
      <c r="N156" s="23"/>
      <c r="O156" s="162" t="s">
        <v>123</v>
      </c>
      <c r="P156" s="89"/>
      <c r="Q156" s="89"/>
      <c r="R156" s="114" t="s">
        <v>124</v>
      </c>
      <c r="S156" s="116">
        <f>IF(T156&gt;0,0.5,0)</f>
        <v>0</v>
      </c>
      <c r="T156" s="117">
        <f>IF(T155&gt;=AA161,T153-T155,0)</f>
        <v>0</v>
      </c>
      <c r="U156" s="91"/>
      <c r="V156" s="134">
        <f>IF(T156&gt;0,0.005*T156,0)</f>
        <v>0</v>
      </c>
      <c r="W156" s="112"/>
      <c r="X156" s="92"/>
      <c r="Y156" s="165"/>
      <c r="Z156" s="148" t="s">
        <v>151</v>
      </c>
      <c r="AA156" s="115">
        <f>4400000*Q101</f>
        <v>100000000</v>
      </c>
      <c r="AB156" s="164">
        <f>AB155+AA156</f>
        <v>125000000</v>
      </c>
      <c r="AC156" s="91">
        <f>AA155*0.05+AA156*0.04</f>
        <v>5250000</v>
      </c>
      <c r="AD156" s="163"/>
      <c r="AE156" s="89">
        <v>4</v>
      </c>
      <c r="AF156" s="91"/>
      <c r="AG156" s="91"/>
      <c r="AH156" s="91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</row>
    <row r="157" spans="1:51" ht="13.5" customHeight="1">
      <c r="A157" s="24"/>
      <c r="B157" s="24"/>
      <c r="C157" s="24"/>
      <c r="D157" s="24"/>
      <c r="E157" s="24"/>
      <c r="F157" s="24"/>
      <c r="G157" s="38"/>
      <c r="H157" s="24"/>
      <c r="I157" s="24"/>
      <c r="J157" s="24"/>
      <c r="K157" s="24"/>
      <c r="L157" s="24"/>
      <c r="M157" s="24"/>
      <c r="N157" s="23"/>
      <c r="O157" s="162"/>
      <c r="P157" s="89"/>
      <c r="Q157" s="89"/>
      <c r="R157" s="114"/>
      <c r="S157" s="116"/>
      <c r="T157" s="101" t="s">
        <v>152</v>
      </c>
      <c r="U157" s="91" t="s">
        <v>122</v>
      </c>
      <c r="V157" s="156">
        <f>+V154+V155+V156</f>
        <v>0</v>
      </c>
      <c r="W157" s="137">
        <f>IF(V157&gt;0,V157,0)</f>
        <v>0</v>
      </c>
      <c r="X157" s="92"/>
      <c r="Y157" s="89"/>
      <c r="Z157" s="89"/>
      <c r="AA157" s="115">
        <f>5500000*Q101</f>
        <v>125000000</v>
      </c>
      <c r="AB157" s="164">
        <f>AB156+AA157</f>
        <v>250000000</v>
      </c>
      <c r="AC157" s="91">
        <f>AA155*0.05+AA156*0.04+AA157*0.03</f>
        <v>9000000</v>
      </c>
      <c r="AD157" s="163"/>
      <c r="AE157" s="89">
        <v>3</v>
      </c>
      <c r="AF157" s="91"/>
      <c r="AG157" s="91"/>
      <c r="AH157" s="91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</row>
    <row r="158" spans="1:51" ht="12.75" customHeight="1">
      <c r="A158" s="24"/>
      <c r="B158" s="149"/>
      <c r="C158" s="149"/>
      <c r="D158" s="166"/>
      <c r="E158" s="167"/>
      <c r="F158" s="167"/>
      <c r="G158" s="38"/>
      <c r="H158" s="24"/>
      <c r="I158" s="24"/>
      <c r="J158" s="24"/>
      <c r="K158" s="24"/>
      <c r="L158" s="24"/>
      <c r="M158" s="24"/>
      <c r="N158" s="23"/>
      <c r="O158" s="162"/>
      <c r="P158" s="89"/>
      <c r="Q158" s="89"/>
      <c r="R158" s="89"/>
      <c r="S158" s="89"/>
      <c r="T158" s="89"/>
      <c r="U158" s="89"/>
      <c r="V158" s="91"/>
      <c r="W158" s="89"/>
      <c r="X158" s="92"/>
      <c r="Y158" s="89"/>
      <c r="Z158" s="89"/>
      <c r="AA158" s="115">
        <f>11000000*Q101</f>
        <v>250000000</v>
      </c>
      <c r="AB158" s="164">
        <f>AB157+AA158</f>
        <v>500000000</v>
      </c>
      <c r="AC158" s="91">
        <f>AA155*0.05+AA156*0.04+AA157*0.03+AA158*0.025</f>
        <v>15250000</v>
      </c>
      <c r="AD158" s="163"/>
      <c r="AE158" s="89">
        <v>2.5</v>
      </c>
      <c r="AF158" s="91"/>
      <c r="AG158" s="91"/>
      <c r="AH158" s="91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</row>
    <row r="159" spans="1:51" ht="12.75" customHeight="1">
      <c r="A159" s="24"/>
      <c r="B159" s="24"/>
      <c r="C159" s="24"/>
      <c r="D159" s="24"/>
      <c r="E159" s="24"/>
      <c r="F159" s="24"/>
      <c r="G159" s="38"/>
      <c r="H159" s="24"/>
      <c r="I159" s="24"/>
      <c r="J159" s="24"/>
      <c r="K159" s="24"/>
      <c r="L159" s="24"/>
      <c r="M159" s="24"/>
      <c r="N159" s="23"/>
      <c r="O159" s="162"/>
      <c r="P159" s="89"/>
      <c r="Q159" s="89"/>
      <c r="R159" s="89"/>
      <c r="S159" s="89"/>
      <c r="T159" s="89"/>
      <c r="U159" s="89"/>
      <c r="V159" s="91"/>
      <c r="W159" s="89"/>
      <c r="X159" s="92"/>
      <c r="Y159" s="89"/>
      <c r="Z159" s="89"/>
      <c r="AA159" s="115">
        <f>22000000*Q101</f>
        <v>500000000</v>
      </c>
      <c r="AB159" s="164">
        <f>AB158+AA159</f>
        <v>1000000000</v>
      </c>
      <c r="AC159" s="91">
        <f>AA155*0.05+AA156*0.04+AA157*0.03+AA158*0.025+AA159*0.02</f>
        <v>25250000</v>
      </c>
      <c r="AD159" s="163"/>
      <c r="AE159" s="89">
        <v>2</v>
      </c>
      <c r="AF159" s="91"/>
      <c r="AG159" s="91"/>
      <c r="AH159" s="91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</row>
    <row r="160" spans="1:51" ht="12.75" customHeight="1">
      <c r="A160" s="24"/>
      <c r="B160" s="24"/>
      <c r="C160" s="24"/>
      <c r="D160" s="24"/>
      <c r="E160" s="24"/>
      <c r="F160" s="24"/>
      <c r="G160" s="38"/>
      <c r="H160" s="24"/>
      <c r="I160" s="24"/>
      <c r="J160" s="24"/>
      <c r="K160" s="24"/>
      <c r="L160" s="24"/>
      <c r="M160" s="24"/>
      <c r="N160" s="23"/>
      <c r="O160" s="162"/>
      <c r="P160" s="89"/>
      <c r="Q160" s="89"/>
      <c r="R160" s="89"/>
      <c r="S160" s="89"/>
      <c r="T160" s="89"/>
      <c r="U160" s="89"/>
      <c r="V160" s="91"/>
      <c r="W160" s="89"/>
      <c r="X160" s="92"/>
      <c r="Y160" s="89"/>
      <c r="Z160" s="89"/>
      <c r="AA160" s="115">
        <f>44000000*Q101</f>
        <v>1000000000</v>
      </c>
      <c r="AB160" s="164">
        <f>$AG$180</f>
        <v>0</v>
      </c>
      <c r="AC160" s="91">
        <f>AA155*0.05+AA156*0.04+AA157*0.03+AA158*0.025+AA159*0.02+AA160*0.015</f>
        <v>40250000</v>
      </c>
      <c r="AD160" s="163"/>
      <c r="AE160" s="89">
        <v>1.5</v>
      </c>
      <c r="AF160" s="91"/>
      <c r="AG160" s="91"/>
      <c r="AH160" s="91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</row>
    <row r="161" spans="1:51" ht="13.5" customHeight="1">
      <c r="A161" s="24"/>
      <c r="B161" s="149"/>
      <c r="C161" s="149"/>
      <c r="D161" s="166"/>
      <c r="E161" s="167"/>
      <c r="F161" s="167"/>
      <c r="G161" s="38"/>
      <c r="H161" s="24"/>
      <c r="I161" s="24"/>
      <c r="J161" s="24"/>
      <c r="K161" s="24"/>
      <c r="L161" s="24"/>
      <c r="M161" s="24"/>
      <c r="N161" s="23"/>
      <c r="O161" s="168"/>
      <c r="P161" s="169"/>
      <c r="Q161" s="169"/>
      <c r="R161" s="169"/>
      <c r="S161" s="169"/>
      <c r="T161" s="169"/>
      <c r="U161" s="169"/>
      <c r="V161" s="170"/>
      <c r="W161" s="169"/>
      <c r="X161" s="171"/>
      <c r="Y161" s="169"/>
      <c r="Z161" s="169"/>
      <c r="AA161" s="172">
        <f>88000000*Q101</f>
        <v>2000000000</v>
      </c>
      <c r="AB161" s="173">
        <f>+AA161+AB160</f>
        <v>2000000000</v>
      </c>
      <c r="AC161" s="170">
        <f>AA155*0.05+AA156*0.04+AA157*0.03+AA158*0.025+AA159*0.02+AA160*0.015+AA161*0.01</f>
        <v>60250000</v>
      </c>
      <c r="AD161" s="174"/>
      <c r="AE161" s="89">
        <v>1</v>
      </c>
      <c r="AF161" s="91"/>
      <c r="AG161" s="94"/>
      <c r="AH161" s="91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</row>
    <row r="162" spans="1:51" ht="15.75" customHeight="1">
      <c r="A162" s="24"/>
      <c r="B162" s="24"/>
      <c r="C162" s="24"/>
      <c r="D162" s="24"/>
      <c r="E162" s="24"/>
      <c r="F162" s="24"/>
      <c r="G162" s="38"/>
      <c r="H162" s="24"/>
      <c r="I162" s="24"/>
      <c r="J162" s="24"/>
      <c r="K162" s="24"/>
      <c r="L162" s="24"/>
      <c r="M162" s="24"/>
      <c r="N162" s="23"/>
      <c r="O162" s="157" t="s">
        <v>153</v>
      </c>
      <c r="P162" s="158"/>
      <c r="Q162" s="158"/>
      <c r="R162" s="158"/>
      <c r="S162" s="158"/>
      <c r="T162" s="158"/>
      <c r="U162" s="158"/>
      <c r="V162" s="159"/>
      <c r="W162" s="158"/>
      <c r="X162" s="160"/>
      <c r="Y162" s="158"/>
      <c r="Z162" s="158"/>
      <c r="AA162" s="159"/>
      <c r="AB162" s="175"/>
      <c r="AC162" s="159"/>
      <c r="AD162" s="161"/>
      <c r="AE162" s="89"/>
      <c r="AF162" s="91"/>
      <c r="AG162" s="89" t="s">
        <v>154</v>
      </c>
      <c r="AH162" s="91"/>
      <c r="AI162" s="91"/>
      <c r="AJ162" s="89"/>
      <c r="AK162" s="89">
        <v>0.5</v>
      </c>
      <c r="AL162" s="91"/>
      <c r="AM162" s="94"/>
      <c r="AN162" s="91"/>
      <c r="AO162" s="89"/>
      <c r="AP162" s="89"/>
      <c r="AQ162" s="91"/>
      <c r="AR162" s="89"/>
      <c r="AS162" s="89"/>
      <c r="AT162" s="89"/>
      <c r="AU162" s="89"/>
      <c r="AV162" s="89"/>
      <c r="AW162" s="89"/>
      <c r="AX162" s="89"/>
      <c r="AY162" s="89"/>
    </row>
    <row r="163" spans="1:51" ht="15.75" customHeight="1">
      <c r="A163" s="24"/>
      <c r="B163" s="24"/>
      <c r="C163" s="24"/>
      <c r="D163" s="24"/>
      <c r="E163" s="24"/>
      <c r="F163" s="24"/>
      <c r="G163" s="38"/>
      <c r="H163" s="24"/>
      <c r="I163" s="24"/>
      <c r="J163" s="24"/>
      <c r="K163" s="24"/>
      <c r="L163" s="24"/>
      <c r="M163" s="24"/>
      <c r="N163" s="23"/>
      <c r="O163" s="162"/>
      <c r="P163" s="89"/>
      <c r="Q163" s="89"/>
      <c r="R163" s="89"/>
      <c r="S163" s="89"/>
      <c r="T163" s="89"/>
      <c r="U163" s="89"/>
      <c r="V163" s="91"/>
      <c r="W163" s="89"/>
      <c r="X163" s="92"/>
      <c r="Y163" s="89"/>
      <c r="Z163" s="89"/>
      <c r="AA163" s="89"/>
      <c r="AB163" s="89"/>
      <c r="AC163" s="89"/>
      <c r="AD163" s="163"/>
      <c r="AE163" s="91"/>
      <c r="AF163" s="91"/>
      <c r="AG163" s="89"/>
      <c r="AH163" s="91"/>
      <c r="AI163" s="91"/>
      <c r="AJ163" s="89"/>
      <c r="AK163" s="89"/>
      <c r="AL163" s="91"/>
      <c r="AM163" s="94"/>
      <c r="AN163" s="91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</row>
    <row r="164" spans="1:51" ht="12.75" customHeight="1">
      <c r="A164" s="24"/>
      <c r="B164" s="149"/>
      <c r="C164" s="149"/>
      <c r="D164" s="166"/>
      <c r="E164" s="167"/>
      <c r="F164" s="167"/>
      <c r="G164" s="38"/>
      <c r="H164" s="24"/>
      <c r="I164" s="24"/>
      <c r="J164" s="24"/>
      <c r="K164" s="24"/>
      <c r="L164" s="24"/>
      <c r="M164" s="24"/>
      <c r="N164" s="23"/>
      <c r="O164" s="162" t="s">
        <v>118</v>
      </c>
      <c r="P164" s="89"/>
      <c r="Q164" s="89"/>
      <c r="R164" s="89"/>
      <c r="S164" s="89"/>
      <c r="T164" s="176">
        <f>'INGRESO DE DATOS'!$G$84</f>
        <v>0</v>
      </c>
      <c r="U164" s="89"/>
      <c r="V164" s="91"/>
      <c r="W164" s="89"/>
      <c r="X164" s="92"/>
      <c r="Y164" s="89"/>
      <c r="Z164" s="89"/>
      <c r="AA164" s="91" t="s">
        <v>115</v>
      </c>
      <c r="AB164" s="91" t="s">
        <v>116</v>
      </c>
      <c r="AC164" s="91" t="s">
        <v>116</v>
      </c>
      <c r="AD164" s="163"/>
      <c r="AE164" s="91"/>
      <c r="AF164" s="91"/>
      <c r="AG164" s="89"/>
      <c r="AH164" s="91"/>
      <c r="AI164" s="91"/>
      <c r="AJ164" s="89"/>
      <c r="AK164" s="89"/>
      <c r="AL164" s="91"/>
      <c r="AM164" s="94"/>
      <c r="AN164" s="91"/>
      <c r="AO164" s="177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</row>
    <row r="165" spans="1:51" ht="18" customHeight="1">
      <c r="A165" s="24"/>
      <c r="B165" s="24"/>
      <c r="C165" s="24"/>
      <c r="D165" s="24"/>
      <c r="E165" s="24"/>
      <c r="F165" s="24"/>
      <c r="G165" s="38"/>
      <c r="H165" s="24"/>
      <c r="I165" s="24"/>
      <c r="J165" s="24"/>
      <c r="K165" s="24"/>
      <c r="L165" s="24"/>
      <c r="M165" s="24"/>
      <c r="N165" s="23"/>
      <c r="O165" s="162" t="s">
        <v>121</v>
      </c>
      <c r="P165" s="89"/>
      <c r="Q165" s="114" t="s">
        <v>124</v>
      </c>
      <c r="R165" s="102">
        <f>IF(AND(T164&gt;0,T164&lt;=AA165),4,IF(AND(T164&gt;AA165,T164&lt;=AA167),3.5,IF(AND(T164&gt;AA167,T164&lt;=AA168),3,IF(AND(T164&gt;AA168,T164&lt;=AA169),2.5,IF(AND(T164&gt;AA169,T164&lt;=AA170),2,IF(AND(T164&gt;AA170,T164&lt;=AA172),1.5,IF(AND(T164&gt;AA172),1,0)))))))</f>
        <v>0</v>
      </c>
      <c r="S165" s="116" t="s">
        <v>121</v>
      </c>
      <c r="T165" s="117">
        <f>IF(T164&lt;=0,0,IF(AND(T164&gt;0,T164&lt;=AA166),T164,IF(AND(T164&gt;AA166,T164&lt;=AA167),AA166,IF(AND(T164&gt;AA167,T164&lt;=AB167),AA167,IF(AND(T164&gt;AB167,T164&lt;=AB168),AB167,IF(AND(T164&gt;AB168,T164&lt;=AB169),AB168,IF(T164&gt;AA169,AB169)))))))</f>
        <v>0</v>
      </c>
      <c r="U165" s="89"/>
      <c r="V165" s="134">
        <f>IF(AND(T164&gt;0,T164&lt;=AA166),T164*0.05,IF(AND(T164&gt;AA166,T164&lt;=AB166),AC165,IF(AND(T164&gt;AB166,T164&lt;=AB167),AC166,IF(AND(T164&gt;AB167,T164&lt;=AB168),AC167,IF(AND(T164&gt;AB168,T164&lt;=AB169),AC168,IF(AND(T164&gt;AB169,T164&lt;=AB170),AC170,IF(AND(T164&gt;AB171),AC171,0)))))))</f>
        <v>0</v>
      </c>
      <c r="W165" s="112"/>
      <c r="X165" s="92"/>
      <c r="Y165" s="89"/>
      <c r="Z165" s="89"/>
      <c r="AA165" s="91"/>
      <c r="AB165" s="91"/>
      <c r="AC165" s="147">
        <v>0.04</v>
      </c>
      <c r="AD165" s="163"/>
      <c r="AE165" s="91"/>
      <c r="AF165" s="91"/>
      <c r="AG165" s="89"/>
      <c r="AH165" s="91"/>
      <c r="AI165" s="91"/>
      <c r="AJ165" s="89"/>
      <c r="AK165" s="89"/>
      <c r="AL165" s="91"/>
      <c r="AM165" s="94"/>
      <c r="AN165" s="91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</row>
    <row r="166" spans="1:51" ht="12.75" customHeight="1">
      <c r="A166" s="24"/>
      <c r="B166" s="24"/>
      <c r="C166" s="24"/>
      <c r="D166" s="24"/>
      <c r="E166" s="24"/>
      <c r="F166" s="24"/>
      <c r="G166" s="38"/>
      <c r="H166" s="24"/>
      <c r="I166" s="24"/>
      <c r="J166" s="24"/>
      <c r="K166" s="24"/>
      <c r="L166" s="24"/>
      <c r="M166" s="24"/>
      <c r="N166" s="23"/>
      <c r="O166" s="162" t="s">
        <v>123</v>
      </c>
      <c r="P166" s="89"/>
      <c r="Q166" s="89"/>
      <c r="R166" s="114" t="s">
        <v>124</v>
      </c>
      <c r="S166" s="116">
        <f>IF(AND(T164&gt;0,T164&lt;=AA165),4,IF(AND(T164&gt;AA165,T164&lt;=AA167),3.5,IF(AND(T164&gt;AA167,T164&lt;=AA168),3,IF(AND(T164&gt;AA168,T164&lt;=AA169),2.5,IF(AND(T164&gt;AA169,T164&lt;=AA170),2,IF(AND(T164&gt;AA170,T164&lt;=AA172),1.5,IF(AND(T164&gt;AA172),1,0)))))))</f>
        <v>0</v>
      </c>
      <c r="T166" s="117">
        <f>IF(T164&gt;=0,T164-T165)</f>
        <v>0</v>
      </c>
      <c r="U166" s="89"/>
      <c r="V166" s="134">
        <f>+(S166/100)*T166</f>
        <v>0</v>
      </c>
      <c r="W166" s="112"/>
      <c r="X166" s="92"/>
      <c r="Y166" s="89"/>
      <c r="Z166" s="89"/>
      <c r="AA166" s="91">
        <f>AG109</f>
        <v>25000000</v>
      </c>
      <c r="AB166" s="91">
        <f>$AA$166</f>
        <v>25000000</v>
      </c>
      <c r="AC166" s="91">
        <f>AA166*0.04</f>
        <v>1000000</v>
      </c>
      <c r="AD166" s="163"/>
      <c r="AE166" s="91"/>
      <c r="AF166" s="91"/>
      <c r="AG166" s="89"/>
      <c r="AH166" s="91"/>
      <c r="AI166" s="91"/>
      <c r="AJ166" s="89"/>
      <c r="AK166" s="89"/>
      <c r="AL166" s="91"/>
      <c r="AM166" s="94"/>
      <c r="AN166" s="91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</row>
    <row r="167" spans="1:51" ht="13.5" customHeight="1">
      <c r="A167" s="24"/>
      <c r="B167" s="149"/>
      <c r="C167" s="149"/>
      <c r="D167" s="166"/>
      <c r="E167" s="167"/>
      <c r="F167" s="167"/>
      <c r="G167" s="38"/>
      <c r="H167" s="24"/>
      <c r="I167" s="24"/>
      <c r="J167" s="24"/>
      <c r="K167" s="24"/>
      <c r="L167" s="24"/>
      <c r="M167" s="24"/>
      <c r="N167" s="23"/>
      <c r="O167" s="162"/>
      <c r="P167" s="89"/>
      <c r="Q167" s="89"/>
      <c r="R167" s="114"/>
      <c r="S167" s="116"/>
      <c r="T167" s="101" t="s">
        <v>155</v>
      </c>
      <c r="U167" s="89"/>
      <c r="V167" s="156">
        <f>+V165+V166</f>
        <v>0</v>
      </c>
      <c r="W167" s="137">
        <f>IF(V167&gt;0,V167,0)</f>
        <v>0</v>
      </c>
      <c r="X167" s="92"/>
      <c r="Y167" s="165"/>
      <c r="Z167" s="148" t="s">
        <v>156</v>
      </c>
      <c r="AA167" s="91">
        <f>AG110</f>
        <v>100000000</v>
      </c>
      <c r="AB167" s="91">
        <f>$AA$168</f>
        <v>125000000</v>
      </c>
      <c r="AC167" s="91">
        <f>AA166*0.04+AA167*0.035</f>
        <v>4500000</v>
      </c>
      <c r="AD167" s="178"/>
      <c r="AE167" s="91"/>
      <c r="AF167" s="91"/>
      <c r="AG167" s="89"/>
      <c r="AH167" s="91"/>
      <c r="AI167" s="91"/>
      <c r="AJ167" s="89"/>
      <c r="AK167" s="89"/>
      <c r="AL167" s="91"/>
      <c r="AM167" s="94"/>
      <c r="AN167" s="91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</row>
    <row r="168" spans="1:51" ht="18.75" customHeight="1">
      <c r="A168" s="24"/>
      <c r="B168" s="24"/>
      <c r="C168" s="24"/>
      <c r="D168" s="24"/>
      <c r="E168" s="24"/>
      <c r="F168" s="24"/>
      <c r="G168" s="38"/>
      <c r="H168" s="24"/>
      <c r="I168" s="24"/>
      <c r="J168" s="24"/>
      <c r="K168" s="24"/>
      <c r="L168" s="24"/>
      <c r="M168" s="24"/>
      <c r="N168" s="23"/>
      <c r="O168" s="162"/>
      <c r="P168" s="89"/>
      <c r="Q168" s="89"/>
      <c r="R168" s="89"/>
      <c r="S168" s="89"/>
      <c r="T168" s="89"/>
      <c r="U168" s="89"/>
      <c r="V168" s="91"/>
      <c r="W168" s="89"/>
      <c r="X168" s="92"/>
      <c r="Y168" s="89"/>
      <c r="Z168" s="89"/>
      <c r="AA168" s="91">
        <f>AG111</f>
        <v>125000000</v>
      </c>
      <c r="AB168" s="91">
        <f>AH111</f>
        <v>250000000</v>
      </c>
      <c r="AC168" s="91">
        <f>AA166*0.04+AA167*0.035+AA168*0.03</f>
        <v>8250000</v>
      </c>
      <c r="AD168" s="163"/>
      <c r="AE168" s="91"/>
      <c r="AF168" s="91"/>
      <c r="AG168" s="89"/>
      <c r="AH168" s="91"/>
      <c r="AI168" s="91"/>
      <c r="AJ168" s="89"/>
      <c r="AK168" s="89"/>
      <c r="AL168" s="91"/>
      <c r="AM168" s="94"/>
      <c r="AN168" s="91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</row>
    <row r="169" spans="1:51" ht="12.75" customHeight="1">
      <c r="A169" s="24"/>
      <c r="B169" s="24"/>
      <c r="C169" s="24"/>
      <c r="D169" s="24"/>
      <c r="E169" s="24"/>
      <c r="F169" s="24"/>
      <c r="G169" s="38"/>
      <c r="H169" s="24"/>
      <c r="I169" s="24"/>
      <c r="J169" s="24"/>
      <c r="K169" s="24"/>
      <c r="L169" s="24"/>
      <c r="M169" s="24"/>
      <c r="N169" s="23"/>
      <c r="O169" s="162"/>
      <c r="P169" s="89"/>
      <c r="Q169" s="89"/>
      <c r="R169" s="89"/>
      <c r="S169" s="89"/>
      <c r="T169" s="89"/>
      <c r="U169" s="89"/>
      <c r="V169" s="91"/>
      <c r="W169" s="89"/>
      <c r="X169" s="92"/>
      <c r="Y169" s="89"/>
      <c r="Z169" s="89"/>
      <c r="AA169" s="91">
        <f>AG112</f>
        <v>50000000</v>
      </c>
      <c r="AB169" s="91">
        <f>AH112</f>
        <v>300000000</v>
      </c>
      <c r="AC169" s="91">
        <f>AA166*0.04+AA167*0.035+AA168*0.03+AA169*0.025</f>
        <v>9500000</v>
      </c>
      <c r="AD169" s="178"/>
      <c r="AE169" s="91"/>
      <c r="AF169" s="91"/>
      <c r="AG169" s="89"/>
      <c r="AH169" s="91"/>
      <c r="AI169" s="91"/>
      <c r="AJ169" s="89"/>
      <c r="AK169" s="89"/>
      <c r="AL169" s="91"/>
      <c r="AM169" s="91"/>
      <c r="AN169" s="91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</row>
    <row r="170" spans="1:51" ht="12.75" customHeight="1">
      <c r="A170" s="24"/>
      <c r="B170" s="24"/>
      <c r="C170" s="24"/>
      <c r="D170" s="24"/>
      <c r="E170" s="24"/>
      <c r="F170" s="24"/>
      <c r="G170" s="38"/>
      <c r="H170" s="24"/>
      <c r="I170" s="24"/>
      <c r="J170" s="24"/>
      <c r="K170" s="24"/>
      <c r="L170" s="24"/>
      <c r="M170" s="24"/>
      <c r="N170" s="23"/>
      <c r="O170" s="162"/>
      <c r="P170" s="89"/>
      <c r="Q170" s="89"/>
      <c r="R170" s="89"/>
      <c r="S170" s="89"/>
      <c r="T170" s="89"/>
      <c r="U170" s="89"/>
      <c r="V170" s="91"/>
      <c r="W170" s="89"/>
      <c r="X170" s="92"/>
      <c r="Y170" s="89"/>
      <c r="Z170" s="89"/>
      <c r="AA170" s="91">
        <f>AG113</f>
        <v>175000000</v>
      </c>
      <c r="AB170" s="91">
        <f>AH113</f>
        <v>475000000</v>
      </c>
      <c r="AC170" s="91">
        <f>AA166*0.04+AA167*0.035+AA168*0.03+AA169*0.025+AA170*0.02</f>
        <v>13000000</v>
      </c>
      <c r="AD170" s="178"/>
      <c r="AE170" s="91"/>
      <c r="AF170" s="91"/>
      <c r="AG170" s="89"/>
      <c r="AH170" s="91"/>
      <c r="AI170" s="91"/>
      <c r="AJ170" s="89"/>
      <c r="AK170" s="89"/>
      <c r="AL170" s="91"/>
      <c r="AM170" s="91"/>
      <c r="AN170" s="91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</row>
    <row r="171" spans="1:51" ht="18.75" customHeight="1">
      <c r="A171" s="24"/>
      <c r="B171" s="24"/>
      <c r="C171" s="24"/>
      <c r="D171" s="24"/>
      <c r="E171" s="24"/>
      <c r="F171" s="24"/>
      <c r="G171" s="38"/>
      <c r="H171" s="24"/>
      <c r="I171" s="24"/>
      <c r="J171" s="24"/>
      <c r="K171" s="24"/>
      <c r="L171" s="24"/>
      <c r="M171" s="24"/>
      <c r="N171" s="23"/>
      <c r="O171" s="162"/>
      <c r="P171" s="89"/>
      <c r="Q171" s="89"/>
      <c r="R171" s="89"/>
      <c r="S171" s="89"/>
      <c r="T171" s="89"/>
      <c r="U171" s="89"/>
      <c r="V171" s="91"/>
      <c r="W171" s="89"/>
      <c r="X171" s="92"/>
      <c r="Y171" s="89"/>
      <c r="Z171" s="89"/>
      <c r="AA171" s="89"/>
      <c r="AB171" s="89"/>
      <c r="AC171" s="89"/>
      <c r="AD171" s="178"/>
      <c r="AE171" s="91"/>
      <c r="AF171" s="91"/>
      <c r="AG171" s="89"/>
      <c r="AH171" s="91"/>
      <c r="AI171" s="91"/>
      <c r="AJ171" s="89"/>
      <c r="AK171" s="91"/>
      <c r="AL171" s="91"/>
      <c r="AM171" s="91"/>
      <c r="AN171" s="91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</row>
    <row r="172" spans="1:51" ht="12.75" customHeight="1">
      <c r="A172" s="24"/>
      <c r="B172" s="24"/>
      <c r="C172" s="24"/>
      <c r="D172" s="24"/>
      <c r="E172" s="24"/>
      <c r="F172" s="24"/>
      <c r="G172" s="38"/>
      <c r="H172" s="24"/>
      <c r="I172" s="24"/>
      <c r="J172" s="24"/>
      <c r="K172" s="24"/>
      <c r="L172" s="24"/>
      <c r="M172" s="24"/>
      <c r="N172" s="23"/>
      <c r="O172" s="162"/>
      <c r="P172" s="89"/>
      <c r="Q172" s="89"/>
      <c r="R172" s="89"/>
      <c r="S172" s="89"/>
      <c r="T172" s="89"/>
      <c r="U172" s="89"/>
      <c r="V172" s="91"/>
      <c r="W172" s="89"/>
      <c r="X172" s="92"/>
      <c r="Y172" s="89"/>
      <c r="Z172" s="89"/>
      <c r="AA172" s="89"/>
      <c r="AB172" s="89"/>
      <c r="AC172" s="89"/>
      <c r="AD172" s="163"/>
      <c r="AE172" s="91"/>
      <c r="AF172" s="89"/>
      <c r="AG172" s="91"/>
      <c r="AH172" s="91"/>
      <c r="AI172" s="91"/>
      <c r="AJ172" s="89"/>
      <c r="AK172" s="89"/>
      <c r="AL172" s="91"/>
      <c r="AM172" s="91"/>
      <c r="AN172" s="91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</row>
    <row r="173" spans="1:51" ht="15" customHeight="1">
      <c r="A173" s="24"/>
      <c r="B173" s="24"/>
      <c r="C173" s="24"/>
      <c r="D173" s="24"/>
      <c r="E173" s="24"/>
      <c r="F173" s="24"/>
      <c r="G173" s="38"/>
      <c r="H173" s="24"/>
      <c r="I173" s="24"/>
      <c r="J173" s="24"/>
      <c r="K173" s="24"/>
      <c r="L173" s="24"/>
      <c r="M173" s="24"/>
      <c r="N173" s="23"/>
      <c r="O173" s="168"/>
      <c r="P173" s="169"/>
      <c r="Q173" s="169"/>
      <c r="R173" s="169"/>
      <c r="S173" s="169"/>
      <c r="T173" s="169"/>
      <c r="U173" s="169"/>
      <c r="V173" s="170"/>
      <c r="W173" s="169"/>
      <c r="X173" s="171"/>
      <c r="Y173" s="169"/>
      <c r="Z173" s="169"/>
      <c r="AA173" s="169"/>
      <c r="AB173" s="169"/>
      <c r="AC173" s="169"/>
      <c r="AD173" s="174"/>
      <c r="AE173" s="91"/>
      <c r="AF173" s="89"/>
      <c r="AG173" s="91"/>
      <c r="AH173" s="91"/>
      <c r="AI173" s="179"/>
      <c r="AJ173" s="89"/>
      <c r="AK173" s="89"/>
      <c r="AL173" s="91"/>
      <c r="AM173" s="91"/>
      <c r="AN173" s="91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</row>
    <row r="174" spans="1:51" ht="18.75" customHeight="1">
      <c r="A174" s="24"/>
      <c r="B174" s="24"/>
      <c r="C174" s="24"/>
      <c r="D174" s="24"/>
      <c r="E174" s="24"/>
      <c r="F174" s="24"/>
      <c r="G174" s="38"/>
      <c r="H174" s="24"/>
      <c r="I174" s="24"/>
      <c r="J174" s="24"/>
      <c r="K174" s="24"/>
      <c r="L174" s="24"/>
      <c r="M174" s="24"/>
      <c r="N174" s="23"/>
      <c r="O174" s="89"/>
      <c r="P174" s="89"/>
      <c r="Q174" s="89"/>
      <c r="R174" s="89"/>
      <c r="S174" s="89"/>
      <c r="T174" s="89"/>
      <c r="U174" s="89"/>
      <c r="V174" s="91"/>
      <c r="W174" s="89"/>
      <c r="X174" s="92"/>
      <c r="Y174" s="89"/>
      <c r="Z174" s="89"/>
      <c r="AA174" s="89"/>
      <c r="AB174" s="89"/>
      <c r="AC174" s="89"/>
      <c r="AD174" s="89"/>
      <c r="AE174" s="91"/>
      <c r="AF174" s="89"/>
      <c r="AG174" s="164"/>
      <c r="AH174" s="164"/>
      <c r="AI174" s="164"/>
      <c r="AJ174" s="89"/>
      <c r="AK174" s="89"/>
      <c r="AL174" s="91"/>
      <c r="AM174" s="91"/>
      <c r="AN174" s="91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</row>
    <row r="175" spans="1:51" ht="12.75" customHeight="1">
      <c r="A175" s="24"/>
      <c r="B175" s="24"/>
      <c r="C175" s="24"/>
      <c r="D175" s="24"/>
      <c r="E175" s="24"/>
      <c r="F175" s="24"/>
      <c r="G175" s="38"/>
      <c r="H175" s="24"/>
      <c r="I175" s="24"/>
      <c r="J175" s="24"/>
      <c r="K175" s="24"/>
      <c r="L175" s="24"/>
      <c r="M175" s="24"/>
      <c r="N175" s="23"/>
      <c r="O175" s="89"/>
      <c r="P175" s="89"/>
      <c r="Q175" s="89"/>
      <c r="R175" s="89"/>
      <c r="S175" s="89"/>
      <c r="T175" s="89"/>
      <c r="U175" s="89"/>
      <c r="V175" s="91"/>
      <c r="W175" s="89"/>
      <c r="X175" s="92"/>
      <c r="Y175" s="89"/>
      <c r="Z175" s="89"/>
      <c r="AA175" s="89"/>
      <c r="AB175" s="89"/>
      <c r="AC175" s="89"/>
      <c r="AD175" s="89"/>
      <c r="AE175" s="91"/>
      <c r="AF175" s="89"/>
      <c r="AG175" s="164"/>
      <c r="AH175" s="164"/>
      <c r="AI175" s="164"/>
      <c r="AJ175" s="89"/>
      <c r="AK175" s="89"/>
      <c r="AL175" s="91"/>
      <c r="AM175" s="91"/>
      <c r="AN175" s="91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</row>
    <row r="176" spans="1:51" ht="13.5" customHeight="1">
      <c r="A176" s="24"/>
      <c r="B176" s="24"/>
      <c r="C176" s="24"/>
      <c r="D176" s="24"/>
      <c r="E176" s="24"/>
      <c r="F176" s="24"/>
      <c r="G176" s="38"/>
      <c r="H176" s="24"/>
      <c r="I176" s="24"/>
      <c r="J176" s="24"/>
      <c r="K176" s="24"/>
      <c r="L176" s="24"/>
      <c r="M176" s="24"/>
      <c r="N176" s="23"/>
      <c r="O176" s="89"/>
      <c r="P176" s="89"/>
      <c r="Q176" s="89"/>
      <c r="R176" s="89"/>
      <c r="S176" s="89"/>
      <c r="T176" s="89"/>
      <c r="U176" s="91"/>
      <c r="V176" s="156"/>
      <c r="W176" s="137"/>
      <c r="X176" s="92"/>
      <c r="Y176" s="89"/>
      <c r="Z176" s="117"/>
      <c r="AA176" s="89"/>
      <c r="AB176" s="180">
        <f>IF(AND(T109&gt;0,T109&lt;=AH109),6,IF(AND(T109&gt;AH109,T109&lt;=AH110),5.5,IF(AND(T109&gt;AG110,T109&lt;=AH111),5,IF(AND(T109&gt;AG111,T109&lt;=AH112),4.5,IF(AND(T109&gt;AG112,T109&lt;=AH113),4,IF(AND(T109&gt;AH113),3.5,0))))))</f>
        <v>0</v>
      </c>
      <c r="AC176" s="89"/>
      <c r="AD176" s="89"/>
      <c r="AE176" s="91"/>
      <c r="AF176" s="114"/>
      <c r="AG176" s="164"/>
      <c r="AH176" s="164"/>
      <c r="AI176" s="164"/>
      <c r="AJ176" s="89"/>
      <c r="AK176" s="89"/>
      <c r="AL176" s="91"/>
      <c r="AM176" s="91"/>
      <c r="AN176" s="91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</row>
    <row r="177" spans="1:51" ht="12.75" customHeight="1">
      <c r="A177" s="24"/>
      <c r="B177" s="24"/>
      <c r="C177" s="24"/>
      <c r="D177" s="24"/>
      <c r="E177" s="24"/>
      <c r="F177" s="24"/>
      <c r="G177" s="38"/>
      <c r="H177" s="24"/>
      <c r="I177" s="24"/>
      <c r="J177" s="24"/>
      <c r="K177" s="24"/>
      <c r="L177" s="24"/>
      <c r="M177" s="24"/>
      <c r="N177" s="23"/>
      <c r="O177" s="89"/>
      <c r="P177" s="89"/>
      <c r="Q177" s="89"/>
      <c r="R177" s="89"/>
      <c r="S177" s="89"/>
      <c r="T177" s="89"/>
      <c r="U177" s="89"/>
      <c r="V177" s="91"/>
      <c r="W177" s="89"/>
      <c r="X177" s="92"/>
      <c r="Y177" s="89"/>
      <c r="Z177" s="89"/>
      <c r="AA177" s="89"/>
      <c r="AB177" s="89"/>
      <c r="AC177" s="89"/>
      <c r="AD177" s="89"/>
      <c r="AE177" s="91"/>
      <c r="AF177" s="89"/>
      <c r="AG177" s="164"/>
      <c r="AH177" s="164"/>
      <c r="AI177" s="164"/>
      <c r="AJ177" s="89"/>
      <c r="AK177" s="89"/>
      <c r="AL177" s="91"/>
      <c r="AM177" s="91"/>
      <c r="AN177" s="91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</row>
    <row r="178" spans="1:51" ht="12.75" customHeight="1">
      <c r="A178" s="24"/>
      <c r="B178" s="24"/>
      <c r="C178" s="24"/>
      <c r="D178" s="24"/>
      <c r="E178" s="24"/>
      <c r="F178" s="24"/>
      <c r="G178" s="38"/>
      <c r="H178" s="24"/>
      <c r="I178" s="24"/>
      <c r="J178" s="24"/>
      <c r="K178" s="24"/>
      <c r="L178" s="24"/>
      <c r="M178" s="24"/>
      <c r="N178" s="23"/>
      <c r="O178" s="181" t="s">
        <v>157</v>
      </c>
      <c r="P178" s="182"/>
      <c r="Q178" s="182"/>
      <c r="R178" s="183"/>
      <c r="S178" s="183"/>
      <c r="T178" s="183"/>
      <c r="U178" s="183"/>
      <c r="V178" s="184"/>
      <c r="W178" s="89"/>
      <c r="X178" s="92"/>
      <c r="Y178" s="89"/>
      <c r="Z178" s="89"/>
      <c r="AA178" s="89"/>
      <c r="AB178" s="89"/>
      <c r="AC178" s="89"/>
      <c r="AD178" s="89"/>
      <c r="AE178" s="91"/>
      <c r="AF178" s="89"/>
      <c r="AG178" s="164"/>
      <c r="AH178" s="164"/>
      <c r="AI178" s="164"/>
      <c r="AJ178" s="89"/>
      <c r="AK178" s="89"/>
      <c r="AL178" s="91"/>
      <c r="AM178" s="91"/>
      <c r="AN178" s="91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</row>
    <row r="179" spans="1:51" ht="12.75" customHeight="1">
      <c r="A179" s="24"/>
      <c r="B179" s="24"/>
      <c r="C179" s="24"/>
      <c r="D179" s="24"/>
      <c r="E179" s="24"/>
      <c r="F179" s="24"/>
      <c r="G179" s="38"/>
      <c r="H179" s="24"/>
      <c r="I179" s="24"/>
      <c r="J179" s="24"/>
      <c r="K179" s="24"/>
      <c r="L179" s="24"/>
      <c r="M179" s="24"/>
      <c r="N179" s="23"/>
      <c r="O179" s="185" t="s">
        <v>158</v>
      </c>
      <c r="P179" s="90"/>
      <c r="Q179" s="90"/>
      <c r="R179" s="89"/>
      <c r="S179" s="89"/>
      <c r="T179" s="89"/>
      <c r="U179" s="89"/>
      <c r="V179" s="186"/>
      <c r="W179" s="89"/>
      <c r="X179" s="92"/>
      <c r="Y179" s="89"/>
      <c r="Z179" s="89"/>
      <c r="AA179" s="89"/>
      <c r="AB179" s="89"/>
      <c r="AC179" s="89"/>
      <c r="AD179" s="89"/>
      <c r="AE179" s="91"/>
      <c r="AF179" s="89"/>
      <c r="AG179" s="164"/>
      <c r="AH179" s="164"/>
      <c r="AI179" s="164"/>
      <c r="AJ179" s="89"/>
      <c r="AK179" s="89"/>
      <c r="AL179" s="91"/>
      <c r="AM179" s="91"/>
      <c r="AN179" s="91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</row>
    <row r="180" spans="1:51" ht="13.5" customHeight="1">
      <c r="A180" s="24"/>
      <c r="B180" s="24"/>
      <c r="C180" s="24"/>
      <c r="D180" s="24"/>
      <c r="E180" s="24"/>
      <c r="F180" s="24"/>
      <c r="G180" s="38"/>
      <c r="H180" s="24"/>
      <c r="I180" s="24"/>
      <c r="J180" s="24"/>
      <c r="K180" s="24"/>
      <c r="L180" s="24"/>
      <c r="M180" s="24"/>
      <c r="N180" s="23"/>
      <c r="O180" s="100"/>
      <c r="P180" s="89"/>
      <c r="Q180" s="89"/>
      <c r="R180" s="89"/>
      <c r="S180" s="89"/>
      <c r="T180" s="89"/>
      <c r="U180" s="89"/>
      <c r="V180" s="186"/>
      <c r="W180" s="89"/>
      <c r="X180" s="92"/>
      <c r="Y180" s="89"/>
      <c r="Z180" s="89"/>
      <c r="AA180" s="89"/>
      <c r="AB180" s="139" t="s">
        <v>113</v>
      </c>
      <c r="AC180" s="140">
        <v>3</v>
      </c>
      <c r="AD180" s="89"/>
      <c r="AE180" s="91"/>
      <c r="AF180" s="89"/>
      <c r="AG180" s="164"/>
      <c r="AH180" s="164"/>
      <c r="AI180" s="164"/>
      <c r="AJ180" s="89"/>
      <c r="AK180" s="89"/>
      <c r="AL180" s="91"/>
      <c r="AM180" s="91"/>
      <c r="AN180" s="91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</row>
    <row r="181" spans="1:51" ht="13.5" customHeight="1">
      <c r="A181" s="24"/>
      <c r="B181" s="24"/>
      <c r="C181" s="24"/>
      <c r="D181" s="24"/>
      <c r="E181" s="24"/>
      <c r="F181" s="24"/>
      <c r="G181" s="38"/>
      <c r="H181" s="24"/>
      <c r="I181" s="24"/>
      <c r="J181" s="24"/>
      <c r="K181" s="24"/>
      <c r="L181" s="24"/>
      <c r="M181" s="24"/>
      <c r="N181" s="23"/>
      <c r="O181" s="100" t="s">
        <v>117</v>
      </c>
      <c r="P181" s="89"/>
      <c r="Q181" s="89"/>
      <c r="R181" s="89"/>
      <c r="S181" s="89"/>
      <c r="T181" s="89"/>
      <c r="U181" s="89"/>
      <c r="V181" s="186"/>
      <c r="W181" s="89"/>
      <c r="X181" s="92"/>
      <c r="Y181" s="89"/>
      <c r="Z181" s="89"/>
      <c r="AA181" s="89"/>
      <c r="AB181" s="102">
        <f>IF(AND(T182&gt;0,T182&lt;=AH109),6,IF(AND(T182&gt;AH109,T182&lt;=AH110),5.5,IF(AND(T182&gt;AG110,T182&lt;=AH111),5,IF(AND(T182&gt;AG111,T182&lt;=AH112),4.5,IF(AND(T182&gt;AG112,T182&lt;=AH113),4,IF(AND(T182&gt;AH113),3.5,0))))))</f>
        <v>0</v>
      </c>
      <c r="AC181" s="102">
        <f>IF(AND(T182&gt;0,T182&lt;=AH109),7,IF(AND(T182&gt;AH109,T182&lt;=AH110),6.5,IF(AND(T182&gt;AG110,T182&lt;=AH111),6,IF(AND(T182&gt;AG111,T182&lt;=AH112),5.5,IF(AND(T182&gt;AG112,T182&lt;=AH113),5,IF(AND(T182&gt;AH113),4.5,0))))))</f>
        <v>0</v>
      </c>
      <c r="AD181" s="89"/>
      <c r="AE181" s="91"/>
      <c r="AF181" s="89"/>
      <c r="AG181" s="91"/>
      <c r="AH181" s="91"/>
      <c r="AI181" s="91"/>
      <c r="AJ181" s="89"/>
      <c r="AK181" s="89"/>
      <c r="AL181" s="91"/>
      <c r="AM181" s="91"/>
      <c r="AN181" s="91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</row>
    <row r="182" spans="1:51" ht="12.75" customHeight="1">
      <c r="A182" s="24"/>
      <c r="B182" s="24"/>
      <c r="C182" s="24"/>
      <c r="D182" s="24"/>
      <c r="E182" s="24"/>
      <c r="F182" s="24"/>
      <c r="G182" s="38"/>
      <c r="H182" s="24"/>
      <c r="I182" s="24"/>
      <c r="J182" s="24"/>
      <c r="K182" s="24"/>
      <c r="L182" s="24"/>
      <c r="M182" s="24"/>
      <c r="N182" s="23"/>
      <c r="O182" s="100" t="s">
        <v>159</v>
      </c>
      <c r="P182" s="89"/>
      <c r="Q182" s="89"/>
      <c r="R182" s="89"/>
      <c r="S182" s="91"/>
      <c r="T182" s="112">
        <f>'INGRESO DE DATOS'!$G$119</f>
        <v>0</v>
      </c>
      <c r="U182" s="89"/>
      <c r="V182" s="186"/>
      <c r="W182" s="89"/>
      <c r="X182" s="92"/>
      <c r="Y182" s="89"/>
      <c r="Z182" s="89"/>
      <c r="AA182" s="89"/>
      <c r="AB182" s="89"/>
      <c r="AC182" s="89"/>
      <c r="AD182" s="89"/>
      <c r="AE182" s="91"/>
      <c r="AF182" s="89"/>
      <c r="AG182" s="187"/>
      <c r="AH182" s="158"/>
      <c r="AI182" s="158"/>
      <c r="AJ182" s="161"/>
      <c r="AK182" s="89"/>
      <c r="AL182" s="91"/>
      <c r="AM182" s="91"/>
      <c r="AN182" s="91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</row>
    <row r="183" spans="1:51" ht="12.75" customHeight="1">
      <c r="A183" s="24"/>
      <c r="B183" s="24"/>
      <c r="C183" s="24"/>
      <c r="D183" s="24"/>
      <c r="E183" s="24"/>
      <c r="F183" s="24"/>
      <c r="G183" s="38"/>
      <c r="H183" s="24"/>
      <c r="I183" s="24"/>
      <c r="J183" s="24"/>
      <c r="K183" s="24"/>
      <c r="L183" s="24"/>
      <c r="M183" s="24"/>
      <c r="N183" s="23"/>
      <c r="O183" s="100" t="s">
        <v>160</v>
      </c>
      <c r="P183" s="89"/>
      <c r="Q183" s="89"/>
      <c r="R183" s="89"/>
      <c r="S183" s="116"/>
      <c r="T183" s="117">
        <f>IF(T182&lt;=0,0,IF(AND(T182&gt;0,T182&lt;=AG109),T182,IF(AND(T182&gt;AG109,T182&lt;=AG111),AG109,IF(AND(T182&gt;AG111,T182&lt;=AH111),AG111,IF(AND(T182&gt;AH111,T182&lt;=AH112),AH111,IF(AND(T182&gt;AH112,T182&lt;=AH113),AH112,IF(T182&gt;AG113,AH113)))))))</f>
        <v>0</v>
      </c>
      <c r="U183" s="91" t="s">
        <v>122</v>
      </c>
      <c r="V183" s="188">
        <f>IF(AC180=5,AC183,AB183)</f>
        <v>0</v>
      </c>
      <c r="W183" s="112"/>
      <c r="X183" s="92"/>
      <c r="Y183" s="89"/>
      <c r="Z183" s="89"/>
      <c r="AA183" s="89"/>
      <c r="AB183" s="112">
        <f>IF(AND(T182&gt;0,T182&lt;=AH109),T182*0.06,IF(AND(T182&gt;AH109,T182&lt;=AH110),AI109,IF(AND(T182&gt;AH110,T182&lt;=AH111),AI110,IF(AND(T182&gt;AH111,T182&lt;=AH112),AI111,IF(AND(T182&gt;AH112,T182&lt;=AH113),AI112,IF(AND(T182&gt;AH113),AI113,0))))))</f>
        <v>0</v>
      </c>
      <c r="AC183" s="112">
        <f>IF(AND(T182&gt;0,T182&lt;=AH109),T182*0.07,IF(AND(T182&gt;AH109,T182&lt;=AH110),AJ109,IF(AND(T182&gt;AH110,T182&lt;=AH111),AJ110,IF(AND(T182&gt;AH111,T182&lt;=AH112),AJ111,IF(AND(T182&gt;AH112,T182&lt;=AH113),AJ112,IF(AND(T182&gt;AH113),AJ113,0))))))</f>
        <v>0</v>
      </c>
      <c r="AD183" s="89"/>
      <c r="AE183" s="89"/>
      <c r="AF183" s="91"/>
      <c r="AG183" s="339" t="s">
        <v>161</v>
      </c>
      <c r="AH183" s="315"/>
      <c r="AI183" s="315"/>
      <c r="AJ183" s="316"/>
      <c r="AK183" s="89"/>
      <c r="AL183" s="91"/>
      <c r="AM183" s="91"/>
      <c r="AN183" s="91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</row>
    <row r="184" spans="1:51" ht="12.75" customHeight="1">
      <c r="A184" s="24"/>
      <c r="B184" s="24"/>
      <c r="C184" s="24"/>
      <c r="D184" s="24"/>
      <c r="E184" s="24"/>
      <c r="F184" s="24"/>
      <c r="G184" s="38"/>
      <c r="H184" s="24"/>
      <c r="I184" s="24"/>
      <c r="J184" s="24"/>
      <c r="K184" s="24"/>
      <c r="L184" s="24"/>
      <c r="M184" s="24"/>
      <c r="N184" s="23"/>
      <c r="O184" s="100" t="s">
        <v>162</v>
      </c>
      <c r="P184" s="89"/>
      <c r="Q184" s="114" t="s">
        <v>124</v>
      </c>
      <c r="R184" s="120">
        <f>IF(AC180=5,AC181,AB181)</f>
        <v>0</v>
      </c>
      <c r="S184" s="89"/>
      <c r="T184" s="117">
        <f>IF(T182&gt;=0,T182-T183)</f>
        <v>0</v>
      </c>
      <c r="U184" s="91" t="s">
        <v>122</v>
      </c>
      <c r="V184" s="188">
        <f>IF(AC180=5,AC184,AB184)</f>
        <v>0</v>
      </c>
      <c r="W184" s="112"/>
      <c r="X184" s="92"/>
      <c r="Y184" s="89"/>
      <c r="Z184" s="89"/>
      <c r="AA184" s="89"/>
      <c r="AB184" s="112">
        <f>(AB181/100)*T184</f>
        <v>0</v>
      </c>
      <c r="AC184" s="112">
        <f>(AC181/100)*T184</f>
        <v>0</v>
      </c>
      <c r="AD184" s="89"/>
      <c r="AE184" s="89"/>
      <c r="AF184" s="91"/>
      <c r="AG184" s="162"/>
      <c r="AH184" s="89"/>
      <c r="AI184" s="89"/>
      <c r="AJ184" s="89"/>
      <c r="AK184" s="89"/>
      <c r="AL184" s="91"/>
      <c r="AM184" s="91"/>
      <c r="AN184" s="91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</row>
    <row r="185" spans="1:51" ht="13.5" customHeight="1">
      <c r="A185" s="24"/>
      <c r="B185" s="24"/>
      <c r="C185" s="24"/>
      <c r="D185" s="24"/>
      <c r="E185" s="24"/>
      <c r="F185" s="24"/>
      <c r="G185" s="38"/>
      <c r="H185" s="24"/>
      <c r="I185" s="24"/>
      <c r="J185" s="24"/>
      <c r="K185" s="24"/>
      <c r="L185" s="24"/>
      <c r="M185" s="24"/>
      <c r="N185" s="23"/>
      <c r="O185" s="100"/>
      <c r="P185" s="89"/>
      <c r="Q185" s="89"/>
      <c r="R185" s="89"/>
      <c r="S185" s="89"/>
      <c r="T185" s="101" t="s">
        <v>163</v>
      </c>
      <c r="U185" s="89"/>
      <c r="V185" s="189">
        <f>IF(AC180=5,AC185,AB185)</f>
        <v>0</v>
      </c>
      <c r="W185" s="138"/>
      <c r="X185" s="92"/>
      <c r="Y185" s="89"/>
      <c r="Z185" s="89"/>
      <c r="AA185" s="89"/>
      <c r="AB185" s="138">
        <f>SUM(AB183:AB184)</f>
        <v>0</v>
      </c>
      <c r="AC185" s="138">
        <f>SUM(AC183:AC184)</f>
        <v>0</v>
      </c>
      <c r="AD185" s="89"/>
      <c r="AE185" s="89"/>
      <c r="AF185" s="91"/>
      <c r="AG185" s="162"/>
      <c r="AH185" s="190">
        <f>+IF(V123&lt;=0,0,IF(V123&lt;AH188,AH188,V123))</f>
        <v>0</v>
      </c>
      <c r="AI185" s="337" t="s">
        <v>164</v>
      </c>
      <c r="AJ185" s="329"/>
      <c r="AK185" s="89"/>
      <c r="AL185" s="91"/>
      <c r="AM185" s="91"/>
      <c r="AN185" s="91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</row>
    <row r="186" spans="1:51" ht="13.5" customHeight="1">
      <c r="A186" s="24"/>
      <c r="B186" s="24"/>
      <c r="C186" s="24"/>
      <c r="D186" s="24"/>
      <c r="E186" s="24"/>
      <c r="F186" s="24"/>
      <c r="G186" s="38"/>
      <c r="H186" s="24"/>
      <c r="I186" s="24"/>
      <c r="J186" s="24"/>
      <c r="K186" s="24"/>
      <c r="L186" s="24"/>
      <c r="M186" s="24"/>
      <c r="N186" s="23"/>
      <c r="O186" s="100"/>
      <c r="P186" s="89"/>
      <c r="Q186" s="89"/>
      <c r="R186" s="89"/>
      <c r="S186" s="89"/>
      <c r="T186" s="101"/>
      <c r="U186" s="89"/>
      <c r="V186" s="191"/>
      <c r="W186" s="122"/>
      <c r="X186" s="92"/>
      <c r="Y186" s="89"/>
      <c r="Z186" s="89"/>
      <c r="AA186" s="89"/>
      <c r="AB186" s="89"/>
      <c r="AC186" s="89"/>
      <c r="AD186" s="91"/>
      <c r="AE186" s="89"/>
      <c r="AF186" s="91"/>
      <c r="AG186" s="162"/>
      <c r="AH186" s="192">
        <f>7627*Q101</f>
        <v>173340.9090909091</v>
      </c>
      <c r="AI186" s="337" t="s">
        <v>165</v>
      </c>
      <c r="AJ186" s="329"/>
      <c r="AK186" s="89"/>
      <c r="AL186" s="91"/>
      <c r="AM186" s="91"/>
      <c r="AN186" s="91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</row>
    <row r="187" spans="1:51" ht="13.5" customHeight="1">
      <c r="A187" s="24"/>
      <c r="B187" s="24"/>
      <c r="C187" s="24"/>
      <c r="D187" s="24"/>
      <c r="E187" s="24"/>
      <c r="F187" s="24"/>
      <c r="G187" s="38"/>
      <c r="H187" s="24"/>
      <c r="I187" s="24"/>
      <c r="J187" s="24"/>
      <c r="K187" s="24"/>
      <c r="L187" s="24"/>
      <c r="M187" s="24"/>
      <c r="N187" s="23"/>
      <c r="O187" s="100" t="s">
        <v>166</v>
      </c>
      <c r="P187" s="89"/>
      <c r="Q187" s="89"/>
      <c r="R187" s="89"/>
      <c r="S187" s="89"/>
      <c r="T187" s="101"/>
      <c r="U187" s="89"/>
      <c r="V187" s="191"/>
      <c r="W187" s="122"/>
      <c r="X187" s="92"/>
      <c r="Y187" s="89"/>
      <c r="Z187" s="89"/>
      <c r="AA187" s="89"/>
      <c r="AB187" s="89"/>
      <c r="AC187" s="89"/>
      <c r="AD187" s="91"/>
      <c r="AE187" s="89"/>
      <c r="AF187" s="91"/>
      <c r="AG187" s="162"/>
      <c r="AH187" s="192">
        <f>7627*Q101</f>
        <v>173340.9090909091</v>
      </c>
      <c r="AI187" s="337" t="s">
        <v>167</v>
      </c>
      <c r="AJ187" s="329"/>
      <c r="AK187" s="89"/>
      <c r="AL187" s="91"/>
      <c r="AM187" s="91"/>
      <c r="AN187" s="91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</row>
    <row r="188" spans="1:51" ht="12.75" customHeight="1">
      <c r="A188" s="24"/>
      <c r="B188" s="24"/>
      <c r="C188" s="24"/>
      <c r="D188" s="24"/>
      <c r="E188" s="24"/>
      <c r="F188" s="24"/>
      <c r="G188" s="38"/>
      <c r="H188" s="24"/>
      <c r="I188" s="24"/>
      <c r="J188" s="24"/>
      <c r="K188" s="24"/>
      <c r="L188" s="24"/>
      <c r="M188" s="24"/>
      <c r="N188" s="23"/>
      <c r="O188" s="100" t="s">
        <v>168</v>
      </c>
      <c r="P188" s="89"/>
      <c r="Q188" s="89"/>
      <c r="R188" s="89"/>
      <c r="S188" s="89"/>
      <c r="T188" s="89"/>
      <c r="U188" s="91"/>
      <c r="V188" s="193">
        <f>V185/10</f>
        <v>0</v>
      </c>
      <c r="W188" s="112"/>
      <c r="X188" s="92"/>
      <c r="Y188" s="89"/>
      <c r="Z188" s="89"/>
      <c r="AA188" s="89"/>
      <c r="AB188" s="89"/>
      <c r="AC188" s="89"/>
      <c r="AD188" s="91"/>
      <c r="AE188" s="89"/>
      <c r="AF188" s="91"/>
      <c r="AG188" s="162"/>
      <c r="AH188" s="192">
        <f>5500*Q101</f>
        <v>125000</v>
      </c>
      <c r="AI188" s="337" t="s">
        <v>169</v>
      </c>
      <c r="AJ188" s="338"/>
      <c r="AK188" s="89"/>
      <c r="AL188" s="91"/>
      <c r="AM188" s="91"/>
      <c r="AN188" s="91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</row>
    <row r="189" spans="1:51" ht="13.5" customHeight="1">
      <c r="A189" s="24"/>
      <c r="B189" s="24"/>
      <c r="C189" s="24"/>
      <c r="D189" s="24"/>
      <c r="E189" s="24"/>
      <c r="F189" s="24"/>
      <c r="G189" s="38"/>
      <c r="H189" s="24"/>
      <c r="I189" s="24"/>
      <c r="J189" s="24"/>
      <c r="K189" s="24"/>
      <c r="L189" s="24"/>
      <c r="M189" s="24"/>
      <c r="N189" s="23"/>
      <c r="O189" s="100"/>
      <c r="P189" s="89"/>
      <c r="Q189" s="89"/>
      <c r="R189" s="89"/>
      <c r="S189" s="89"/>
      <c r="T189" s="89"/>
      <c r="U189" s="91"/>
      <c r="V189" s="186"/>
      <c r="W189" s="89"/>
      <c r="X189" s="92"/>
      <c r="Y189" s="89"/>
      <c r="Z189" s="89"/>
      <c r="AA189" s="89"/>
      <c r="AB189" s="89"/>
      <c r="AC189" s="89"/>
      <c r="AD189" s="91"/>
      <c r="AE189" s="89"/>
      <c r="AF189" s="91"/>
      <c r="AG189" s="162"/>
      <c r="AH189" s="194">
        <f>IF(V133&lt;=0,0,IF(AND(V133&gt;0,V133&lt;AH188,AH188),V133))</f>
        <v>0</v>
      </c>
      <c r="AI189" s="337" t="s">
        <v>170</v>
      </c>
      <c r="AJ189" s="338"/>
      <c r="AK189" s="89"/>
      <c r="AL189" s="91"/>
      <c r="AM189" s="91"/>
      <c r="AN189" s="91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</row>
    <row r="190" spans="1:51" ht="13.5" customHeight="1">
      <c r="A190" s="24"/>
      <c r="B190" s="24"/>
      <c r="C190" s="24"/>
      <c r="D190" s="24"/>
      <c r="E190" s="24"/>
      <c r="F190" s="24"/>
      <c r="G190" s="38"/>
      <c r="H190" s="24"/>
      <c r="I190" s="24"/>
      <c r="J190" s="24"/>
      <c r="K190" s="24"/>
      <c r="L190" s="24"/>
      <c r="M190" s="24"/>
      <c r="N190" s="23"/>
      <c r="O190" s="195" t="s">
        <v>171</v>
      </c>
      <c r="P190" s="196"/>
      <c r="Q190" s="196"/>
      <c r="R190" s="196"/>
      <c r="S190" s="196"/>
      <c r="T190" s="196"/>
      <c r="U190" s="197"/>
      <c r="V190" s="198">
        <f>IF(V198&lt;=0,0,V198/10)</f>
        <v>0</v>
      </c>
      <c r="W190" s="112"/>
      <c r="X190" s="92"/>
      <c r="Y190" s="187"/>
      <c r="Z190" s="158"/>
      <c r="AA190" s="158"/>
      <c r="AB190" s="158"/>
      <c r="AC190" s="199">
        <f>7627*Q101</f>
        <v>173340.9090909091</v>
      </c>
      <c r="AD190" s="91"/>
      <c r="AE190" s="89"/>
      <c r="AF190" s="91"/>
      <c r="AG190" s="168"/>
      <c r="AH190" s="169"/>
      <c r="AI190" s="169"/>
      <c r="AJ190" s="174"/>
      <c r="AK190" s="89"/>
      <c r="AL190" s="91"/>
      <c r="AM190" s="91"/>
      <c r="AN190" s="91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</row>
    <row r="191" spans="1:51" ht="12.75" customHeight="1">
      <c r="A191" s="24"/>
      <c r="B191" s="24"/>
      <c r="C191" s="24"/>
      <c r="D191" s="24"/>
      <c r="E191" s="24"/>
      <c r="F191" s="24"/>
      <c r="G191" s="38"/>
      <c r="H191" s="24"/>
      <c r="I191" s="24"/>
      <c r="J191" s="24"/>
      <c r="K191" s="24"/>
      <c r="L191" s="24"/>
      <c r="M191" s="24"/>
      <c r="N191" s="23"/>
      <c r="O191" s="89"/>
      <c r="P191" s="89"/>
      <c r="Q191" s="89"/>
      <c r="R191" s="89"/>
      <c r="S191" s="89"/>
      <c r="T191" s="89"/>
      <c r="U191" s="89"/>
      <c r="V191" s="91"/>
      <c r="W191" s="89"/>
      <c r="X191" s="92"/>
      <c r="Y191" s="339" t="s">
        <v>161</v>
      </c>
      <c r="Z191" s="315"/>
      <c r="AA191" s="315"/>
      <c r="AB191" s="315"/>
      <c r="AC191" s="200">
        <f>7627*Q101</f>
        <v>173340.9090909091</v>
      </c>
      <c r="AD191" s="91"/>
      <c r="AE191" s="89"/>
      <c r="AF191" s="91"/>
      <c r="AG191" s="89"/>
      <c r="AH191" s="89"/>
      <c r="AI191" s="89"/>
      <c r="AJ191" s="89"/>
      <c r="AK191" s="89"/>
      <c r="AL191" s="91"/>
      <c r="AM191" s="91"/>
      <c r="AN191" s="91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</row>
    <row r="192" spans="1:51" ht="12.75" customHeight="1">
      <c r="A192" s="24"/>
      <c r="B192" s="24"/>
      <c r="C192" s="24"/>
      <c r="D192" s="24"/>
      <c r="E192" s="24"/>
      <c r="F192" s="24"/>
      <c r="G192" s="38"/>
      <c r="H192" s="24"/>
      <c r="I192" s="24"/>
      <c r="J192" s="24"/>
      <c r="K192" s="24"/>
      <c r="L192" s="24"/>
      <c r="M192" s="24"/>
      <c r="N192" s="23"/>
      <c r="O192" s="201" t="s">
        <v>172</v>
      </c>
      <c r="P192" s="183"/>
      <c r="Q192" s="183"/>
      <c r="R192" s="183"/>
      <c r="S192" s="202" t="s">
        <v>34</v>
      </c>
      <c r="T192" s="183"/>
      <c r="U192" s="202" t="s">
        <v>122</v>
      </c>
      <c r="V192" s="203">
        <f>+W123+W149+W157+W167</f>
        <v>0</v>
      </c>
      <c r="W192" s="112"/>
      <c r="X192" s="92"/>
      <c r="Y192" s="162"/>
      <c r="Z192" s="89"/>
      <c r="AA192" s="89"/>
      <c r="AB192" s="89"/>
      <c r="AC192" s="200">
        <f>5500*Q101</f>
        <v>125000</v>
      </c>
      <c r="AD192" s="91"/>
      <c r="AE192" s="89"/>
      <c r="AF192" s="91"/>
      <c r="AG192" s="89"/>
      <c r="AH192" s="89"/>
      <c r="AI192" s="89"/>
      <c r="AJ192" s="89"/>
      <c r="AK192" s="89"/>
      <c r="AL192" s="91"/>
      <c r="AM192" s="91"/>
      <c r="AN192" s="91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</row>
    <row r="193" spans="1:51" ht="12.75" customHeight="1">
      <c r="A193" s="24"/>
      <c r="B193" s="24"/>
      <c r="C193" s="24"/>
      <c r="D193" s="24"/>
      <c r="E193" s="24"/>
      <c r="F193" s="24"/>
      <c r="G193" s="38"/>
      <c r="H193" s="24"/>
      <c r="I193" s="24"/>
      <c r="J193" s="24"/>
      <c r="K193" s="24"/>
      <c r="L193" s="24"/>
      <c r="M193" s="24"/>
      <c r="N193" s="23"/>
      <c r="O193" s="100" t="s">
        <v>173</v>
      </c>
      <c r="P193" s="89"/>
      <c r="Q193" s="89"/>
      <c r="R193" s="89"/>
      <c r="S193" s="91"/>
      <c r="T193" s="89"/>
      <c r="U193" s="91"/>
      <c r="V193" s="204">
        <f>IF(V123&lt;=0,0,Z193)</f>
        <v>0</v>
      </c>
      <c r="W193" s="89"/>
      <c r="X193" s="92"/>
      <c r="Y193" s="162"/>
      <c r="Z193" s="190">
        <f>+IF(V123&lt;=0,0,IF(V123&lt;J95,J95,V123))</f>
        <v>0</v>
      </c>
      <c r="AA193" s="337" t="s">
        <v>164</v>
      </c>
      <c r="AB193" s="338"/>
      <c r="AC193" s="200"/>
      <c r="AD193" s="91"/>
      <c r="AE193" s="89"/>
      <c r="AF193" s="91"/>
      <c r="AG193" s="89"/>
      <c r="AH193" s="89"/>
      <c r="AI193" s="89"/>
      <c r="AJ193" s="89"/>
      <c r="AK193" s="89"/>
      <c r="AL193" s="91"/>
      <c r="AM193" s="91"/>
      <c r="AN193" s="91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</row>
    <row r="194" spans="1:51" ht="12.75" customHeight="1">
      <c r="A194" s="24"/>
      <c r="B194" s="24"/>
      <c r="C194" s="24"/>
      <c r="D194" s="24"/>
      <c r="E194" s="24"/>
      <c r="F194" s="24"/>
      <c r="G194" s="38"/>
      <c r="H194" s="24"/>
      <c r="I194" s="24"/>
      <c r="J194" s="24"/>
      <c r="K194" s="24"/>
      <c r="L194" s="24"/>
      <c r="M194" s="24"/>
      <c r="N194" s="23"/>
      <c r="O194" s="100" t="s">
        <v>174</v>
      </c>
      <c r="P194" s="89"/>
      <c r="Q194" s="89"/>
      <c r="R194" s="89"/>
      <c r="S194" s="91"/>
      <c r="T194" s="89"/>
      <c r="U194" s="91"/>
      <c r="V194" s="204">
        <f>IF(V140&lt;=0,0,Z194)</f>
        <v>0</v>
      </c>
      <c r="W194" s="89"/>
      <c r="X194" s="92"/>
      <c r="Y194" s="162"/>
      <c r="Z194" s="190">
        <f>+IF(V140&lt;=0,0,IF(V140&lt;J96,J96,V140))</f>
        <v>0</v>
      </c>
      <c r="AA194" s="337" t="s">
        <v>165</v>
      </c>
      <c r="AB194" s="338"/>
      <c r="AC194" s="200"/>
      <c r="AD194" s="91"/>
      <c r="AE194" s="91"/>
      <c r="AF194" s="91"/>
      <c r="AG194" s="89"/>
      <c r="AH194" s="205" t="e">
        <f>IF((AD145+X154)&lt;'[1]INGRESO DE DATOS'!T109,'[1]INGRESO DE DATOS'!T109,AD145+X154+AD175+AD178+AH185)</f>
        <v>#REF!</v>
      </c>
      <c r="AI194" s="337" t="s">
        <v>175</v>
      </c>
      <c r="AJ194" s="329"/>
      <c r="AK194" s="89"/>
      <c r="AL194" s="91"/>
      <c r="AM194" s="91"/>
      <c r="AN194" s="91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</row>
    <row r="195" spans="1:51" ht="12.75" customHeight="1">
      <c r="A195" s="24"/>
      <c r="B195" s="24"/>
      <c r="C195" s="24"/>
      <c r="D195" s="24"/>
      <c r="E195" s="24"/>
      <c r="F195" s="24"/>
      <c r="G195" s="38"/>
      <c r="H195" s="24"/>
      <c r="I195" s="24"/>
      <c r="J195" s="24"/>
      <c r="K195" s="24"/>
      <c r="L195" s="24"/>
      <c r="M195" s="24"/>
      <c r="N195" s="23"/>
      <c r="O195" s="100" t="s">
        <v>176</v>
      </c>
      <c r="P195" s="89"/>
      <c r="Q195" s="89"/>
      <c r="R195" s="89"/>
      <c r="S195" s="91"/>
      <c r="T195" s="89"/>
      <c r="U195" s="91"/>
      <c r="V195" s="204">
        <f>IF(V149&lt;=0,0,Z195)</f>
        <v>0</v>
      </c>
      <c r="W195" s="134"/>
      <c r="X195" s="92"/>
      <c r="Y195" s="162"/>
      <c r="Z195" s="190">
        <f>+IF(V149&lt;=0,0,IF(V149&lt;J96,J96,V149))</f>
        <v>0</v>
      </c>
      <c r="AA195" s="337" t="s">
        <v>167</v>
      </c>
      <c r="AB195" s="338"/>
      <c r="AC195" s="200"/>
      <c r="AD195" s="91"/>
      <c r="AE195" s="91"/>
      <c r="AF195" s="91"/>
      <c r="AG195" s="89"/>
      <c r="AH195" s="89"/>
      <c r="AI195" s="89"/>
      <c r="AJ195" s="89"/>
      <c r="AK195" s="89"/>
      <c r="AL195" s="91"/>
      <c r="AM195" s="91"/>
      <c r="AN195" s="91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</row>
    <row r="196" spans="1:51" ht="12.75" customHeight="1">
      <c r="A196" s="24"/>
      <c r="B196" s="24"/>
      <c r="C196" s="24"/>
      <c r="D196" s="24"/>
      <c r="E196" s="24"/>
      <c r="F196" s="24"/>
      <c r="G196" s="38"/>
      <c r="H196" s="24"/>
      <c r="I196" s="24"/>
      <c r="J196" s="24"/>
      <c r="K196" s="24"/>
      <c r="L196" s="24"/>
      <c r="M196" s="24"/>
      <c r="N196" s="23"/>
      <c r="O196" s="100" t="s">
        <v>177</v>
      </c>
      <c r="P196" s="89"/>
      <c r="Q196" s="89"/>
      <c r="R196" s="89"/>
      <c r="S196" s="91"/>
      <c r="T196" s="89"/>
      <c r="U196" s="91"/>
      <c r="V196" s="204">
        <f>IF(V157&lt;=0,0,Z196)</f>
        <v>0</v>
      </c>
      <c r="W196" s="89"/>
      <c r="X196" s="92"/>
      <c r="Y196" s="162"/>
      <c r="Z196" s="190">
        <f>+IF(V157&lt;=0,0,IF(V157&lt;J95,J95,V157))</f>
        <v>0</v>
      </c>
      <c r="AA196" s="337" t="s">
        <v>169</v>
      </c>
      <c r="AB196" s="328"/>
      <c r="AC196" s="200"/>
      <c r="AD196" s="91"/>
      <c r="AE196" s="91"/>
      <c r="AF196" s="91"/>
      <c r="AG196" s="89"/>
      <c r="AH196" s="91"/>
      <c r="AI196" s="91"/>
      <c r="AJ196" s="89"/>
      <c r="AK196" s="89"/>
      <c r="AL196" s="91"/>
      <c r="AM196" s="91"/>
      <c r="AN196" s="91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</row>
    <row r="197" spans="1:51" ht="12.75" customHeight="1">
      <c r="A197" s="24"/>
      <c r="B197" s="24"/>
      <c r="C197" s="24"/>
      <c r="D197" s="24"/>
      <c r="E197" s="24"/>
      <c r="F197" s="24"/>
      <c r="G197" s="38"/>
      <c r="H197" s="24"/>
      <c r="I197" s="24"/>
      <c r="J197" s="24"/>
      <c r="K197" s="24"/>
      <c r="L197" s="24"/>
      <c r="M197" s="24"/>
      <c r="N197" s="23"/>
      <c r="O197" s="100" t="s">
        <v>178</v>
      </c>
      <c r="P197" s="89"/>
      <c r="Q197" s="89"/>
      <c r="R197" s="89"/>
      <c r="S197" s="91"/>
      <c r="T197" s="89"/>
      <c r="U197" s="91"/>
      <c r="V197" s="204">
        <f>IF(V167&lt;=0,0,Z197)</f>
        <v>0</v>
      </c>
      <c r="W197" s="89"/>
      <c r="X197" s="92"/>
      <c r="Y197" s="162"/>
      <c r="Z197" s="190">
        <f>+IF(V167&lt;=0,0,IF(V167&lt;J95,J95,V167))</f>
        <v>0</v>
      </c>
      <c r="AA197" s="337" t="s">
        <v>179</v>
      </c>
      <c r="AB197" s="328"/>
      <c r="AC197" s="200"/>
      <c r="AD197" s="91"/>
      <c r="AE197" s="91"/>
      <c r="AF197" s="91"/>
      <c r="AG197" s="89"/>
      <c r="AH197" s="205">
        <f>IF((V140+V149)&lt;'INGRESO DE DATOS'!J96,'INGRESO DE DATOS'!J96,V140+V149+V176+#REF!+Z193)</f>
        <v>173363.63636363635</v>
      </c>
      <c r="AI197" s="337" t="s">
        <v>175</v>
      </c>
      <c r="AJ197" s="329"/>
      <c r="AK197" s="89"/>
      <c r="AL197" s="91"/>
      <c r="AM197" s="91"/>
      <c r="AN197" s="91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</row>
    <row r="198" spans="1:51" ht="12.75" customHeight="1">
      <c r="A198" s="24"/>
      <c r="B198" s="24"/>
      <c r="C198" s="24"/>
      <c r="D198" s="24"/>
      <c r="E198" s="24"/>
      <c r="F198" s="24"/>
      <c r="G198" s="38"/>
      <c r="H198" s="24"/>
      <c r="I198" s="24"/>
      <c r="J198" s="24"/>
      <c r="K198" s="24"/>
      <c r="L198" s="24"/>
      <c r="M198" s="24"/>
      <c r="N198" s="23"/>
      <c r="O198" s="185" t="s">
        <v>180</v>
      </c>
      <c r="P198" s="89"/>
      <c r="Q198" s="89"/>
      <c r="R198" s="89"/>
      <c r="S198" s="91" t="s">
        <v>34</v>
      </c>
      <c r="T198" s="89"/>
      <c r="U198" s="91" t="s">
        <v>122</v>
      </c>
      <c r="V198" s="206">
        <f>V195+V194+V196+Z198+V197</f>
        <v>0</v>
      </c>
      <c r="W198" s="89"/>
      <c r="X198" s="92"/>
      <c r="Y198" s="162"/>
      <c r="Z198" s="194">
        <f>IF(Z193&lt;=0,0,IF(AND(Z193&gt;0,Z193&lt;'INGRESO DE DATOS'!J95),'INGRESO DE DATOS'!J95,Z193))</f>
        <v>0</v>
      </c>
      <c r="AA198" s="337" t="s">
        <v>170</v>
      </c>
      <c r="AB198" s="328"/>
      <c r="AC198" s="200"/>
      <c r="AD198" s="91"/>
      <c r="AE198" s="91"/>
      <c r="AF198" s="91"/>
      <c r="AG198" s="89"/>
      <c r="AH198" s="91"/>
      <c r="AI198" s="91"/>
      <c r="AJ198" s="89"/>
      <c r="AK198" s="89"/>
      <c r="AL198" s="91"/>
      <c r="AM198" s="91"/>
      <c r="AN198" s="91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</row>
    <row r="199" spans="1:51" ht="13.5" customHeight="1">
      <c r="A199" s="24"/>
      <c r="B199" s="24"/>
      <c r="C199" s="24"/>
      <c r="D199" s="24"/>
      <c r="E199" s="24"/>
      <c r="F199" s="24"/>
      <c r="G199" s="38"/>
      <c r="H199" s="24"/>
      <c r="I199" s="24"/>
      <c r="J199" s="24"/>
      <c r="K199" s="24"/>
      <c r="L199" s="24"/>
      <c r="M199" s="24"/>
      <c r="N199" s="23"/>
      <c r="O199" s="195" t="s">
        <v>181</v>
      </c>
      <c r="P199" s="196"/>
      <c r="Q199" s="196"/>
      <c r="R199" s="196" t="s">
        <v>182</v>
      </c>
      <c r="S199" s="197" t="s">
        <v>34</v>
      </c>
      <c r="T199" s="196"/>
      <c r="U199" s="197" t="s">
        <v>122</v>
      </c>
      <c r="V199" s="207"/>
      <c r="W199" s="112"/>
      <c r="X199" s="92"/>
      <c r="Y199" s="168"/>
      <c r="Z199" s="169"/>
      <c r="AA199" s="169"/>
      <c r="AB199" s="169"/>
      <c r="AC199" s="208"/>
      <c r="AD199" s="91"/>
      <c r="AE199" s="91"/>
      <c r="AF199" s="91"/>
      <c r="AG199" s="89"/>
      <c r="AH199" s="91"/>
      <c r="AI199" s="91"/>
      <c r="AJ199" s="89"/>
      <c r="AK199" s="89"/>
      <c r="AL199" s="91"/>
      <c r="AM199" s="91"/>
      <c r="AN199" s="91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</row>
    <row r="200" spans="1:51" ht="12.75" customHeight="1">
      <c r="A200" s="24"/>
      <c r="B200" s="24"/>
      <c r="C200" s="24"/>
      <c r="D200" s="24"/>
      <c r="E200" s="24"/>
      <c r="F200" s="24"/>
      <c r="G200" s="38"/>
      <c r="H200" s="24"/>
      <c r="I200" s="24"/>
      <c r="J200" s="24"/>
      <c r="K200" s="24"/>
      <c r="L200" s="24"/>
      <c r="M200" s="24"/>
      <c r="N200" s="23"/>
      <c r="O200" s="89"/>
      <c r="P200" s="89"/>
      <c r="Q200" s="89"/>
      <c r="R200" s="89"/>
      <c r="S200" s="89"/>
      <c r="T200" s="89"/>
      <c r="U200" s="89"/>
      <c r="V200" s="91"/>
      <c r="W200" s="89"/>
      <c r="X200" s="92"/>
      <c r="Y200" s="89"/>
      <c r="Z200" s="89"/>
      <c r="AA200" s="89"/>
      <c r="AB200" s="89"/>
      <c r="AC200" s="89"/>
      <c r="AD200" s="91"/>
      <c r="AE200" s="91"/>
      <c r="AF200" s="91"/>
      <c r="AG200" s="89"/>
      <c r="AH200" s="91"/>
      <c r="AI200" s="91"/>
      <c r="AJ200" s="89"/>
      <c r="AK200" s="89"/>
      <c r="AL200" s="91"/>
      <c r="AM200" s="91"/>
      <c r="AN200" s="91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</row>
    <row r="201" spans="1:51" ht="12.75" customHeight="1">
      <c r="A201" s="24"/>
      <c r="B201" s="24"/>
      <c r="C201" s="24"/>
      <c r="D201" s="24"/>
      <c r="E201" s="24"/>
      <c r="F201" s="24"/>
      <c r="G201" s="38"/>
      <c r="H201" s="24"/>
      <c r="I201" s="24"/>
      <c r="J201" s="24"/>
      <c r="K201" s="24"/>
      <c r="L201" s="24"/>
      <c r="M201" s="24"/>
      <c r="N201" s="23"/>
      <c r="O201" s="209" t="s">
        <v>183</v>
      </c>
      <c r="P201" s="210"/>
      <c r="Q201" s="210"/>
      <c r="R201" s="210"/>
      <c r="S201" s="210"/>
      <c r="T201" s="211"/>
      <c r="U201" s="212" t="s">
        <v>122</v>
      </c>
      <c r="V201" s="213">
        <f>ROUNDUP(V198,0)</f>
        <v>0</v>
      </c>
      <c r="W201" s="89"/>
      <c r="X201" s="92"/>
      <c r="Y201" s="89"/>
      <c r="Z201" s="89"/>
      <c r="AA201" s="89"/>
      <c r="AB201" s="89"/>
      <c r="AC201" s="89"/>
      <c r="AD201" s="91"/>
      <c r="AE201" s="91"/>
      <c r="AF201" s="91"/>
      <c r="AG201" s="89"/>
      <c r="AH201" s="91"/>
      <c r="AI201" s="91"/>
      <c r="AJ201" s="89"/>
      <c r="AK201" s="89"/>
      <c r="AL201" s="91"/>
      <c r="AM201" s="91"/>
      <c r="AN201" s="91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</row>
    <row r="202" spans="1:51" ht="12.75" customHeight="1">
      <c r="A202" s="24"/>
      <c r="B202" s="24"/>
      <c r="C202" s="24"/>
      <c r="D202" s="24"/>
      <c r="E202" s="24"/>
      <c r="F202" s="24"/>
      <c r="G202" s="38"/>
      <c r="H202" s="24"/>
      <c r="I202" s="24"/>
      <c r="J202" s="24"/>
      <c r="K202" s="24"/>
      <c r="L202" s="24"/>
      <c r="M202" s="24"/>
      <c r="N202" s="23"/>
      <c r="O202" s="89"/>
      <c r="P202" s="89"/>
      <c r="Q202" s="89"/>
      <c r="R202" s="89"/>
      <c r="S202" s="89"/>
      <c r="T202" s="89"/>
      <c r="U202" s="89"/>
      <c r="V202" s="91"/>
      <c r="W202" s="89"/>
      <c r="X202" s="92"/>
      <c r="Y202" s="89"/>
      <c r="Z202" s="89"/>
      <c r="AA202" s="89"/>
      <c r="AB202" s="89"/>
      <c r="AC202" s="89"/>
      <c r="AD202" s="91"/>
      <c r="AE202" s="91"/>
      <c r="AF202" s="91"/>
      <c r="AG202" s="89"/>
      <c r="AH202" s="91"/>
      <c r="AI202" s="91"/>
      <c r="AJ202" s="89"/>
      <c r="AK202" s="89"/>
      <c r="AL202" s="91"/>
      <c r="AM202" s="91"/>
      <c r="AN202" s="91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</row>
    <row r="203" spans="1:51" ht="12.75" customHeight="1">
      <c r="A203" s="24"/>
      <c r="B203" s="24"/>
      <c r="C203" s="24"/>
      <c r="D203" s="24"/>
      <c r="E203" s="24"/>
      <c r="F203" s="24"/>
      <c r="G203" s="38"/>
      <c r="H203" s="24"/>
      <c r="I203" s="24"/>
      <c r="J203" s="24"/>
      <c r="K203" s="24"/>
      <c r="L203" s="24"/>
      <c r="M203" s="24"/>
      <c r="N203" s="23"/>
      <c r="O203" s="89"/>
      <c r="P203" s="89"/>
      <c r="Q203" s="89"/>
      <c r="R203" s="89"/>
      <c r="S203" s="89"/>
      <c r="T203" s="89"/>
      <c r="U203" s="89"/>
      <c r="V203" s="91"/>
      <c r="W203" s="89"/>
      <c r="X203" s="92"/>
      <c r="Y203" s="89"/>
      <c r="Z203" s="89"/>
      <c r="AA203" s="89"/>
      <c r="AB203" s="89"/>
      <c r="AC203" s="89"/>
      <c r="AD203" s="91"/>
      <c r="AE203" s="91"/>
      <c r="AF203" s="91"/>
      <c r="AG203" s="89"/>
      <c r="AH203" s="91"/>
      <c r="AI203" s="91"/>
      <c r="AJ203" s="89"/>
      <c r="AK203" s="89"/>
      <c r="AL203" s="91"/>
      <c r="AM203" s="91"/>
      <c r="AN203" s="91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</row>
    <row r="204" spans="1:51" ht="12.75" customHeight="1">
      <c r="A204" s="24"/>
      <c r="B204" s="24"/>
      <c r="C204" s="24"/>
      <c r="D204" s="24"/>
      <c r="E204" s="24"/>
      <c r="F204" s="24"/>
      <c r="G204" s="38"/>
      <c r="H204" s="24"/>
      <c r="I204" s="24"/>
      <c r="J204" s="24"/>
      <c r="K204" s="24"/>
      <c r="L204" s="24"/>
      <c r="M204" s="24"/>
      <c r="N204" s="23"/>
      <c r="O204" s="89"/>
      <c r="P204" s="89"/>
      <c r="Q204" s="89"/>
      <c r="R204" s="89"/>
      <c r="S204" s="89"/>
      <c r="T204" s="89"/>
      <c r="U204" s="89"/>
      <c r="V204" s="91"/>
      <c r="W204" s="89"/>
      <c r="X204" s="92"/>
      <c r="Y204" s="89"/>
      <c r="Z204" s="89"/>
      <c r="AA204" s="89"/>
      <c r="AB204" s="89"/>
      <c r="AC204" s="89"/>
      <c r="AD204" s="91"/>
      <c r="AE204" s="91"/>
      <c r="AF204" s="91"/>
      <c r="AG204" s="89"/>
      <c r="AH204" s="91"/>
      <c r="AI204" s="91"/>
      <c r="AJ204" s="89"/>
      <c r="AK204" s="89"/>
      <c r="AL204" s="91"/>
      <c r="AM204" s="91"/>
      <c r="AN204" s="91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</row>
    <row r="205" spans="1:51" ht="12.75" customHeight="1">
      <c r="A205" s="24"/>
      <c r="B205" s="24"/>
      <c r="C205" s="24"/>
      <c r="D205" s="24"/>
      <c r="E205" s="24"/>
      <c r="F205" s="24"/>
      <c r="G205" s="38"/>
      <c r="H205" s="24"/>
      <c r="I205" s="24"/>
      <c r="J205" s="24"/>
      <c r="K205" s="24"/>
      <c r="L205" s="24"/>
      <c r="M205" s="24"/>
      <c r="N205" s="23"/>
      <c r="O205" s="89"/>
      <c r="P205" s="89"/>
      <c r="Q205" s="89"/>
      <c r="R205" s="89"/>
      <c r="S205" s="89"/>
      <c r="T205" s="89"/>
      <c r="U205" s="89"/>
      <c r="V205" s="91"/>
      <c r="W205" s="89"/>
      <c r="X205" s="92"/>
      <c r="Y205" s="89"/>
      <c r="Z205" s="91"/>
      <c r="AA205" s="89"/>
      <c r="AB205" s="89"/>
      <c r="AC205" s="89"/>
      <c r="AD205" s="91"/>
      <c r="AE205" s="91"/>
      <c r="AF205" s="91"/>
      <c r="AG205" s="89"/>
      <c r="AH205" s="91"/>
      <c r="AI205" s="194" t="s">
        <v>184</v>
      </c>
      <c r="AJ205" s="89"/>
      <c r="AK205" s="89"/>
      <c r="AL205" s="91"/>
      <c r="AM205" s="91"/>
      <c r="AN205" s="91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</row>
    <row r="206" spans="1:51" ht="12.75" customHeight="1">
      <c r="A206" s="24"/>
      <c r="B206" s="24"/>
      <c r="C206" s="24"/>
      <c r="D206" s="24"/>
      <c r="E206" s="24"/>
      <c r="F206" s="24"/>
      <c r="G206" s="38"/>
      <c r="H206" s="24"/>
      <c r="I206" s="24"/>
      <c r="J206" s="24"/>
      <c r="K206" s="24"/>
      <c r="L206" s="24"/>
      <c r="M206" s="24"/>
      <c r="N206" s="23"/>
      <c r="O206" s="89"/>
      <c r="P206" s="89"/>
      <c r="Q206" s="89"/>
      <c r="R206" s="89"/>
      <c r="S206" s="89"/>
      <c r="T206" s="89"/>
      <c r="U206" s="89"/>
      <c r="V206" s="91"/>
      <c r="W206" s="117"/>
      <c r="X206" s="92"/>
      <c r="Y206" s="89"/>
      <c r="Z206" s="89"/>
      <c r="AA206" s="89"/>
      <c r="AB206" s="89"/>
      <c r="AC206" s="89"/>
      <c r="AD206" s="91"/>
      <c r="AE206" s="91"/>
      <c r="AF206" s="91"/>
      <c r="AG206" s="89"/>
      <c r="AH206" s="91"/>
      <c r="AI206" s="190" t="s">
        <v>185</v>
      </c>
      <c r="AJ206" s="89"/>
      <c r="AK206" s="89"/>
      <c r="AL206" s="91"/>
      <c r="AM206" s="91"/>
      <c r="AN206" s="91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</row>
    <row r="207" spans="1:51" ht="12.75" customHeight="1">
      <c r="A207" s="24"/>
      <c r="B207" s="24"/>
      <c r="C207" s="24"/>
      <c r="D207" s="24"/>
      <c r="E207" s="24"/>
      <c r="F207" s="24"/>
      <c r="G207" s="38"/>
      <c r="H207" s="24"/>
      <c r="I207" s="24"/>
      <c r="J207" s="24"/>
      <c r="K207" s="24"/>
      <c r="L207" s="24"/>
      <c r="M207" s="24"/>
      <c r="N207" s="23"/>
      <c r="O207" s="89"/>
      <c r="P207" s="89"/>
      <c r="Q207" s="89"/>
      <c r="R207" s="89"/>
      <c r="S207" s="89"/>
      <c r="T207" s="89"/>
      <c r="U207" s="89"/>
      <c r="V207" s="91"/>
      <c r="W207" s="89"/>
      <c r="X207" s="92"/>
      <c r="Y207" s="89"/>
      <c r="Z207" s="89"/>
      <c r="AA207" s="89"/>
      <c r="AB207" s="89"/>
      <c r="AC207" s="89"/>
      <c r="AD207" s="91"/>
      <c r="AE207" s="91"/>
      <c r="AF207" s="91"/>
      <c r="AG207" s="89"/>
      <c r="AH207" s="91"/>
      <c r="AI207" s="190" t="s">
        <v>186</v>
      </c>
      <c r="AJ207" s="89"/>
      <c r="AK207" s="89"/>
      <c r="AL207" s="91"/>
      <c r="AM207" s="91"/>
      <c r="AN207" s="91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</row>
    <row r="208" spans="1:51" ht="12.75" customHeight="1">
      <c r="A208" s="24"/>
      <c r="B208" s="24"/>
      <c r="C208" s="24"/>
      <c r="D208" s="24"/>
      <c r="E208" s="24"/>
      <c r="F208" s="24"/>
      <c r="G208" s="38"/>
      <c r="H208" s="24"/>
      <c r="I208" s="24"/>
      <c r="J208" s="24"/>
      <c r="K208" s="24"/>
      <c r="L208" s="24"/>
      <c r="M208" s="24"/>
      <c r="N208" s="23"/>
      <c r="O208" s="89"/>
      <c r="P208" s="89"/>
      <c r="Q208" s="89"/>
      <c r="R208" s="89"/>
      <c r="S208" s="89"/>
      <c r="T208" s="89"/>
      <c r="U208" s="89"/>
      <c r="V208" s="134"/>
      <c r="W208" s="89"/>
      <c r="X208" s="92"/>
      <c r="Y208" s="89"/>
      <c r="Z208" s="89"/>
      <c r="AA208" s="89"/>
      <c r="AB208" s="89"/>
      <c r="AC208" s="89"/>
      <c r="AD208" s="91"/>
      <c r="AE208" s="91"/>
      <c r="AF208" s="91"/>
      <c r="AG208" s="89"/>
      <c r="AH208" s="91"/>
      <c r="AI208" s="190" t="s">
        <v>187</v>
      </c>
      <c r="AJ208" s="89"/>
      <c r="AK208" s="89"/>
      <c r="AL208" s="91"/>
      <c r="AM208" s="91"/>
      <c r="AN208" s="91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</row>
    <row r="209" spans="1:51" ht="12.75" customHeight="1">
      <c r="A209" s="24"/>
      <c r="B209" s="24"/>
      <c r="C209" s="24"/>
      <c r="D209" s="24"/>
      <c r="E209" s="24"/>
      <c r="F209" s="24"/>
      <c r="G209" s="38"/>
      <c r="H209" s="24"/>
      <c r="I209" s="24"/>
      <c r="J209" s="24"/>
      <c r="K209" s="24"/>
      <c r="L209" s="24"/>
      <c r="M209" s="24"/>
      <c r="N209" s="23"/>
      <c r="O209" s="89"/>
      <c r="P209" s="89"/>
      <c r="Q209" s="89"/>
      <c r="R209" s="89"/>
      <c r="S209" s="89"/>
      <c r="T209" s="89"/>
      <c r="U209" s="89"/>
      <c r="V209" s="91"/>
      <c r="W209" s="89"/>
      <c r="X209" s="92"/>
      <c r="Y209" s="89"/>
      <c r="Z209" s="89"/>
      <c r="AA209" s="89"/>
      <c r="AB209" s="89"/>
      <c r="AC209" s="89"/>
      <c r="AD209" s="91"/>
      <c r="AE209" s="112"/>
      <c r="AF209" s="91"/>
      <c r="AG209" s="89"/>
      <c r="AH209" s="91"/>
      <c r="AI209" s="205" t="s">
        <v>188</v>
      </c>
      <c r="AJ209" s="89"/>
      <c r="AK209" s="89"/>
      <c r="AL209" s="91"/>
      <c r="AM209" s="91"/>
      <c r="AN209" s="91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</row>
    <row r="210" spans="1:51" ht="12.75" customHeight="1">
      <c r="A210" s="24"/>
      <c r="B210" s="24"/>
      <c r="C210" s="24"/>
      <c r="D210" s="24"/>
      <c r="E210" s="24"/>
      <c r="F210" s="24"/>
      <c r="G210" s="38"/>
      <c r="H210" s="24"/>
      <c r="I210" s="24"/>
      <c r="J210" s="24"/>
      <c r="K210" s="24"/>
      <c r="L210" s="24"/>
      <c r="M210" s="24"/>
      <c r="N210" s="23"/>
      <c r="O210" s="89"/>
      <c r="P210" s="89"/>
      <c r="Q210" s="89"/>
      <c r="R210" s="89"/>
      <c r="S210" s="89"/>
      <c r="T210" s="89"/>
      <c r="U210" s="89"/>
      <c r="V210" s="91"/>
      <c r="W210" s="89"/>
      <c r="X210" s="92"/>
      <c r="Y210" s="89"/>
      <c r="Z210" s="89"/>
      <c r="AA210" s="89"/>
      <c r="AB210" s="89"/>
      <c r="AC210" s="89"/>
      <c r="AD210" s="91"/>
      <c r="AE210" s="91"/>
      <c r="AF210" s="91"/>
      <c r="AG210" s="89"/>
      <c r="AH210" s="91"/>
      <c r="AI210" s="91"/>
      <c r="AJ210" s="89"/>
      <c r="AK210" s="89"/>
      <c r="AL210" s="91"/>
      <c r="AM210" s="91"/>
      <c r="AN210" s="91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</row>
    <row r="211" spans="1:51" ht="12.75" customHeight="1">
      <c r="A211" s="24"/>
      <c r="B211" s="24"/>
      <c r="C211" s="24"/>
      <c r="D211" s="24"/>
      <c r="E211" s="24"/>
      <c r="F211" s="24"/>
      <c r="G211" s="38"/>
      <c r="H211" s="24"/>
      <c r="I211" s="24"/>
      <c r="J211" s="24"/>
      <c r="K211" s="24"/>
      <c r="L211" s="24"/>
      <c r="M211" s="24"/>
      <c r="N211" s="23"/>
      <c r="O211" s="89"/>
      <c r="P211" s="89"/>
      <c r="Q211" s="89"/>
      <c r="R211" s="89"/>
      <c r="S211" s="89"/>
      <c r="T211" s="89"/>
      <c r="U211" s="89"/>
      <c r="V211" s="91"/>
      <c r="W211" s="89"/>
      <c r="X211" s="92"/>
      <c r="Y211" s="89"/>
      <c r="Z211" s="89"/>
      <c r="AA211" s="89"/>
      <c r="AB211" s="89"/>
      <c r="AC211" s="89"/>
      <c r="AD211" s="91"/>
      <c r="AE211" s="91"/>
      <c r="AF211" s="91"/>
      <c r="AG211" s="89"/>
      <c r="AH211" s="91"/>
      <c r="AI211" s="91"/>
      <c r="AJ211" s="89"/>
      <c r="AK211" s="89"/>
      <c r="AL211" s="91"/>
      <c r="AM211" s="91"/>
      <c r="AN211" s="91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</row>
    <row r="212" spans="1:51" ht="12.75" customHeight="1">
      <c r="A212" s="24"/>
      <c r="B212" s="24"/>
      <c r="C212" s="24"/>
      <c r="D212" s="24"/>
      <c r="E212" s="24"/>
      <c r="F212" s="24"/>
      <c r="G212" s="38"/>
      <c r="H212" s="24"/>
      <c r="I212" s="24"/>
      <c r="J212" s="24"/>
      <c r="K212" s="24"/>
      <c r="L212" s="24"/>
      <c r="M212" s="24"/>
      <c r="N212" s="23"/>
      <c r="O212" s="89"/>
      <c r="P212" s="89"/>
      <c r="Q212" s="89"/>
      <c r="R212" s="89"/>
      <c r="S212" s="89"/>
      <c r="T212" s="89"/>
      <c r="U212" s="89"/>
      <c r="V212" s="91"/>
      <c r="W212" s="89"/>
      <c r="X212" s="92"/>
      <c r="Y212" s="89"/>
      <c r="Z212" s="89"/>
      <c r="AA212" s="89"/>
      <c r="AB212" s="89"/>
      <c r="AC212" s="89"/>
      <c r="AD212" s="91"/>
      <c r="AE212" s="91"/>
      <c r="AF212" s="91"/>
      <c r="AG212" s="89"/>
      <c r="AH212" s="91"/>
      <c r="AI212" s="91"/>
      <c r="AJ212" s="89"/>
      <c r="AK212" s="89"/>
      <c r="AL212" s="91"/>
      <c r="AM212" s="91"/>
      <c r="AN212" s="91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</row>
    <row r="213" spans="1:51" ht="12.75" customHeight="1">
      <c r="A213" s="24"/>
      <c r="B213" s="24"/>
      <c r="C213" s="24"/>
      <c r="D213" s="24"/>
      <c r="E213" s="24"/>
      <c r="F213" s="24"/>
      <c r="G213" s="38"/>
      <c r="H213" s="24"/>
      <c r="I213" s="24"/>
      <c r="J213" s="24"/>
      <c r="K213" s="24"/>
      <c r="L213" s="24"/>
      <c r="M213" s="24"/>
      <c r="N213" s="23"/>
      <c r="O213" s="89"/>
      <c r="P213" s="89"/>
      <c r="Q213" s="89"/>
      <c r="R213" s="89"/>
      <c r="S213" s="89"/>
      <c r="T213" s="89"/>
      <c r="U213" s="89"/>
      <c r="V213" s="91"/>
      <c r="W213" s="89"/>
      <c r="X213" s="92"/>
      <c r="Y213" s="89"/>
      <c r="Z213" s="89"/>
      <c r="AA213" s="89"/>
      <c r="AB213" s="89"/>
      <c r="AC213" s="89"/>
      <c r="AD213" s="91"/>
      <c r="AE213" s="91"/>
      <c r="AF213" s="91"/>
      <c r="AG213" s="89"/>
      <c r="AH213" s="91"/>
      <c r="AI213" s="91"/>
      <c r="AJ213" s="89"/>
      <c r="AK213" s="89"/>
      <c r="AL213" s="91"/>
      <c r="AM213" s="91"/>
      <c r="AN213" s="91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</row>
    <row r="214" spans="1:51" ht="12.75" customHeight="1">
      <c r="A214" s="24"/>
      <c r="B214" s="24"/>
      <c r="C214" s="24"/>
      <c r="D214" s="24"/>
      <c r="E214" s="24"/>
      <c r="F214" s="24"/>
      <c r="G214" s="38"/>
      <c r="H214" s="24"/>
      <c r="I214" s="24"/>
      <c r="J214" s="24"/>
      <c r="K214" s="24"/>
      <c r="L214" s="24"/>
      <c r="M214" s="24"/>
      <c r="N214" s="23"/>
      <c r="O214" s="89"/>
      <c r="P214" s="89"/>
      <c r="Q214" s="89"/>
      <c r="R214" s="89"/>
      <c r="S214" s="89"/>
      <c r="T214" s="89"/>
      <c r="U214" s="89"/>
      <c r="V214" s="91"/>
      <c r="W214" s="89"/>
      <c r="X214" s="92"/>
      <c r="Y214" s="89"/>
      <c r="Z214" s="89"/>
      <c r="AA214" s="89"/>
      <c r="AB214" s="89"/>
      <c r="AC214" s="89"/>
      <c r="AD214" s="91"/>
      <c r="AE214" s="91"/>
      <c r="AF214" s="91"/>
      <c r="AG214" s="89"/>
      <c r="AH214" s="91"/>
      <c r="AI214" s="91"/>
      <c r="AJ214" s="89"/>
      <c r="AK214" s="89"/>
      <c r="AL214" s="91"/>
      <c r="AM214" s="91"/>
      <c r="AN214" s="91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</row>
    <row r="215" spans="1:51" ht="12.75" customHeight="1">
      <c r="A215" s="24"/>
      <c r="B215" s="24"/>
      <c r="C215" s="24"/>
      <c r="D215" s="24"/>
      <c r="E215" s="24"/>
      <c r="F215" s="24"/>
      <c r="G215" s="38"/>
      <c r="H215" s="24"/>
      <c r="I215" s="24"/>
      <c r="J215" s="24"/>
      <c r="K215" s="24"/>
      <c r="L215" s="24"/>
      <c r="M215" s="24"/>
      <c r="N215" s="23"/>
      <c r="O215" s="89"/>
      <c r="P215" s="89"/>
      <c r="Q215" s="89"/>
      <c r="R215" s="89"/>
      <c r="S215" s="89"/>
      <c r="T215" s="89"/>
      <c r="U215" s="89"/>
      <c r="V215" s="91"/>
      <c r="W215" s="89"/>
      <c r="X215" s="92"/>
      <c r="Y215" s="89"/>
      <c r="Z215" s="89"/>
      <c r="AA215" s="89"/>
      <c r="AB215" s="89"/>
      <c r="AC215" s="89"/>
      <c r="AD215" s="91"/>
      <c r="AE215" s="91"/>
      <c r="AF215" s="91"/>
      <c r="AG215" s="89"/>
      <c r="AH215" s="91"/>
      <c r="AI215" s="91"/>
      <c r="AJ215" s="89"/>
      <c r="AK215" s="89"/>
      <c r="AL215" s="91"/>
      <c r="AM215" s="91"/>
      <c r="AN215" s="91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</row>
    <row r="216" spans="1:51" ht="12.75" customHeight="1">
      <c r="A216" s="24"/>
      <c r="B216" s="24"/>
      <c r="C216" s="24"/>
      <c r="D216" s="24"/>
      <c r="E216" s="24"/>
      <c r="F216" s="24"/>
      <c r="G216" s="38"/>
      <c r="H216" s="24"/>
      <c r="I216" s="24"/>
      <c r="J216" s="24"/>
      <c r="K216" s="24"/>
      <c r="L216" s="24"/>
      <c r="M216" s="24"/>
      <c r="N216" s="23"/>
      <c r="O216" s="89"/>
      <c r="P216" s="89"/>
      <c r="Q216" s="89"/>
      <c r="R216" s="89"/>
      <c r="S216" s="89"/>
      <c r="T216" s="89"/>
      <c r="U216" s="89"/>
      <c r="V216" s="91"/>
      <c r="W216" s="89"/>
      <c r="X216" s="92"/>
      <c r="Y216" s="91"/>
      <c r="Z216" s="89"/>
      <c r="AA216" s="89"/>
      <c r="AB216" s="89"/>
      <c r="AC216" s="89"/>
      <c r="AD216" s="91"/>
      <c r="AE216" s="91"/>
      <c r="AF216" s="91"/>
      <c r="AG216" s="89"/>
      <c r="AH216" s="91"/>
      <c r="AI216" s="91"/>
      <c r="AJ216" s="89"/>
      <c r="AK216" s="89"/>
      <c r="AL216" s="91"/>
      <c r="AM216" s="91"/>
      <c r="AN216" s="91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</row>
    <row r="217" spans="1:51" ht="12.75" customHeight="1">
      <c r="A217" s="24"/>
      <c r="B217" s="24"/>
      <c r="C217" s="24"/>
      <c r="D217" s="24"/>
      <c r="E217" s="24"/>
      <c r="F217" s="24"/>
      <c r="G217" s="38"/>
      <c r="H217" s="24"/>
      <c r="I217" s="24"/>
      <c r="J217" s="24"/>
      <c r="K217" s="24"/>
      <c r="L217" s="24"/>
      <c r="M217" s="24"/>
      <c r="N217" s="23"/>
      <c r="O217" s="89"/>
      <c r="P217" s="89"/>
      <c r="Q217" s="89"/>
      <c r="R217" s="89"/>
      <c r="S217" s="89"/>
      <c r="T217" s="89"/>
      <c r="U217" s="89"/>
      <c r="V217" s="91"/>
      <c r="W217" s="89"/>
      <c r="X217" s="92"/>
      <c r="Y217" s="89"/>
      <c r="Z217" s="89"/>
      <c r="AA217" s="89"/>
      <c r="AB217" s="89"/>
      <c r="AC217" s="89"/>
      <c r="AD217" s="91"/>
      <c r="AE217" s="91"/>
      <c r="AF217" s="91"/>
      <c r="AG217" s="89"/>
      <c r="AH217" s="91"/>
      <c r="AI217" s="91"/>
      <c r="AJ217" s="89"/>
      <c r="AK217" s="89"/>
      <c r="AL217" s="91"/>
      <c r="AM217" s="91"/>
      <c r="AN217" s="91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</row>
    <row r="218" spans="1:51" ht="12.75" customHeight="1">
      <c r="A218" s="24"/>
      <c r="B218" s="24"/>
      <c r="C218" s="24"/>
      <c r="D218" s="24"/>
      <c r="E218" s="24"/>
      <c r="F218" s="24"/>
      <c r="G218" s="38"/>
      <c r="H218" s="24"/>
      <c r="I218" s="24"/>
      <c r="J218" s="24"/>
      <c r="K218" s="24"/>
      <c r="L218" s="24"/>
      <c r="M218" s="24"/>
      <c r="N218" s="23"/>
      <c r="O218" s="89"/>
      <c r="P218" s="89"/>
      <c r="Q218" s="89"/>
      <c r="R218" s="89"/>
      <c r="S218" s="89"/>
      <c r="T218" s="89"/>
      <c r="U218" s="89"/>
      <c r="V218" s="91"/>
      <c r="W218" s="89"/>
      <c r="X218" s="92"/>
      <c r="Y218" s="89"/>
      <c r="Z218" s="89"/>
      <c r="AA218" s="89"/>
      <c r="AB218" s="89"/>
      <c r="AC218" s="89"/>
      <c r="AD218" s="91"/>
      <c r="AE218" s="91"/>
      <c r="AF218" s="91"/>
      <c r="AG218" s="89"/>
      <c r="AH218" s="91"/>
      <c r="AI218" s="91"/>
      <c r="AJ218" s="89"/>
      <c r="AK218" s="89"/>
      <c r="AL218" s="91"/>
      <c r="AM218" s="91"/>
      <c r="AN218" s="91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</row>
    <row r="219" spans="1:51" ht="12.75" customHeight="1">
      <c r="A219" s="24"/>
      <c r="B219" s="24"/>
      <c r="C219" s="24"/>
      <c r="D219" s="24"/>
      <c r="E219" s="24"/>
      <c r="F219" s="24"/>
      <c r="G219" s="38"/>
      <c r="H219" s="24"/>
      <c r="I219" s="24"/>
      <c r="J219" s="24"/>
      <c r="K219" s="24"/>
      <c r="L219" s="24"/>
      <c r="M219" s="24"/>
      <c r="N219" s="23"/>
      <c r="O219" s="89"/>
      <c r="P219" s="89"/>
      <c r="Q219" s="89"/>
      <c r="R219" s="89"/>
      <c r="S219" s="89"/>
      <c r="T219" s="89"/>
      <c r="U219" s="89"/>
      <c r="V219" s="91"/>
      <c r="W219" s="89"/>
      <c r="X219" s="92"/>
      <c r="Y219" s="89"/>
      <c r="Z219" s="89"/>
      <c r="AA219" s="89"/>
      <c r="AB219" s="89"/>
      <c r="AC219" s="89"/>
      <c r="AD219" s="91"/>
      <c r="AE219" s="91"/>
      <c r="AF219" s="91"/>
      <c r="AG219" s="89"/>
      <c r="AH219" s="91"/>
      <c r="AI219" s="91"/>
      <c r="AJ219" s="89"/>
      <c r="AK219" s="89"/>
      <c r="AL219" s="91"/>
      <c r="AM219" s="91"/>
      <c r="AN219" s="91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</row>
    <row r="220" spans="1:51" ht="12.75" customHeight="1">
      <c r="A220" s="24"/>
      <c r="B220" s="24"/>
      <c r="C220" s="24"/>
      <c r="D220" s="24"/>
      <c r="E220" s="24"/>
      <c r="F220" s="24"/>
      <c r="G220" s="38"/>
      <c r="H220" s="24"/>
      <c r="I220" s="24"/>
      <c r="J220" s="24"/>
      <c r="K220" s="24"/>
      <c r="L220" s="24"/>
      <c r="M220" s="24"/>
      <c r="N220" s="23"/>
      <c r="O220" s="89"/>
      <c r="P220" s="89"/>
      <c r="Q220" s="89"/>
      <c r="R220" s="89"/>
      <c r="S220" s="89"/>
      <c r="T220" s="89"/>
      <c r="U220" s="89"/>
      <c r="V220" s="91"/>
      <c r="W220" s="89"/>
      <c r="X220" s="92"/>
      <c r="Y220" s="89"/>
      <c r="Z220" s="89"/>
      <c r="AA220" s="89"/>
      <c r="AB220" s="89"/>
      <c r="AC220" s="89"/>
      <c r="AD220" s="91"/>
      <c r="AE220" s="91"/>
      <c r="AF220" s="91"/>
      <c r="AG220" s="89"/>
      <c r="AH220" s="91"/>
      <c r="AI220" s="91"/>
      <c r="AJ220" s="89"/>
      <c r="AK220" s="89"/>
      <c r="AL220" s="91"/>
      <c r="AM220" s="91"/>
      <c r="AN220" s="91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</row>
    <row r="221" spans="1:51" ht="12.75" customHeight="1">
      <c r="A221" s="24"/>
      <c r="B221" s="24"/>
      <c r="C221" s="24"/>
      <c r="D221" s="24"/>
      <c r="E221" s="24"/>
      <c r="F221" s="24"/>
      <c r="G221" s="38"/>
      <c r="H221" s="24"/>
      <c r="I221" s="24"/>
      <c r="J221" s="24"/>
      <c r="K221" s="24"/>
      <c r="L221" s="24"/>
      <c r="M221" s="24"/>
      <c r="N221" s="23"/>
      <c r="O221" s="89"/>
      <c r="P221" s="89"/>
      <c r="Q221" s="89"/>
      <c r="R221" s="89"/>
      <c r="S221" s="89"/>
      <c r="T221" s="89"/>
      <c r="U221" s="89"/>
      <c r="V221" s="91"/>
      <c r="W221" s="89"/>
      <c r="X221" s="92"/>
      <c r="Y221" s="89"/>
      <c r="Z221" s="89"/>
      <c r="AA221" s="89"/>
      <c r="AB221" s="89"/>
      <c r="AC221" s="134"/>
      <c r="AD221" s="91"/>
      <c r="AE221" s="91"/>
      <c r="AF221" s="91"/>
      <c r="AG221" s="89"/>
      <c r="AH221" s="91"/>
      <c r="AI221" s="91"/>
      <c r="AJ221" s="89"/>
      <c r="AK221" s="89"/>
      <c r="AL221" s="91"/>
      <c r="AM221" s="91"/>
      <c r="AN221" s="91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</row>
    <row r="222" spans="1:51" ht="12.75" customHeight="1">
      <c r="A222" s="24"/>
      <c r="B222" s="24"/>
      <c r="C222" s="24"/>
      <c r="D222" s="24"/>
      <c r="E222" s="24"/>
      <c r="F222" s="24"/>
      <c r="G222" s="38"/>
      <c r="H222" s="24"/>
      <c r="I222" s="24"/>
      <c r="J222" s="24"/>
      <c r="K222" s="24"/>
      <c r="L222" s="24"/>
      <c r="M222" s="24"/>
      <c r="N222" s="23"/>
      <c r="O222" s="89"/>
      <c r="P222" s="89"/>
      <c r="Q222" s="89"/>
      <c r="R222" s="89"/>
      <c r="S222" s="89"/>
      <c r="T222" s="89"/>
      <c r="U222" s="89"/>
      <c r="V222" s="91"/>
      <c r="W222" s="89"/>
      <c r="X222" s="92"/>
      <c r="Y222" s="89"/>
      <c r="Z222" s="89"/>
      <c r="AA222" s="89"/>
      <c r="AB222" s="89"/>
      <c r="AC222" s="89"/>
      <c r="AD222" s="91"/>
      <c r="AE222" s="91"/>
      <c r="AF222" s="91"/>
      <c r="AG222" s="89"/>
      <c r="AH222" s="91"/>
      <c r="AI222" s="91"/>
      <c r="AJ222" s="89"/>
      <c r="AK222" s="89"/>
      <c r="AL222" s="91"/>
      <c r="AM222" s="91"/>
      <c r="AN222" s="91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</row>
    <row r="223" spans="1:51" ht="12.75" customHeight="1">
      <c r="A223" s="24"/>
      <c r="B223" s="24"/>
      <c r="C223" s="24"/>
      <c r="D223" s="24"/>
      <c r="E223" s="24"/>
      <c r="F223" s="24"/>
      <c r="G223" s="38"/>
      <c r="H223" s="24"/>
      <c r="I223" s="24"/>
      <c r="J223" s="24"/>
      <c r="K223" s="24"/>
      <c r="L223" s="24"/>
      <c r="M223" s="24"/>
      <c r="N223" s="23"/>
      <c r="O223" s="89"/>
      <c r="P223" s="89"/>
      <c r="Q223" s="89"/>
      <c r="R223" s="89"/>
      <c r="S223" s="89"/>
      <c r="T223" s="89"/>
      <c r="U223" s="89"/>
      <c r="V223" s="91"/>
      <c r="W223" s="89"/>
      <c r="X223" s="92"/>
      <c r="Y223" s="89"/>
      <c r="Z223" s="89"/>
      <c r="AA223" s="89"/>
      <c r="AB223" s="89"/>
      <c r="AC223" s="89"/>
      <c r="AD223" s="91"/>
      <c r="AE223" s="91"/>
      <c r="AF223" s="91"/>
      <c r="AG223" s="89"/>
      <c r="AH223" s="91"/>
      <c r="AI223" s="91"/>
      <c r="AJ223" s="89"/>
      <c r="AK223" s="89"/>
      <c r="AL223" s="91"/>
      <c r="AM223" s="91"/>
      <c r="AN223" s="91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</row>
    <row r="224" spans="1:51" ht="12.75" customHeight="1">
      <c r="A224" s="24"/>
      <c r="B224" s="24"/>
      <c r="C224" s="24"/>
      <c r="D224" s="24"/>
      <c r="E224" s="24"/>
      <c r="F224" s="24"/>
      <c r="G224" s="38"/>
      <c r="H224" s="24"/>
      <c r="I224" s="24"/>
      <c r="J224" s="24"/>
      <c r="K224" s="24"/>
      <c r="L224" s="24"/>
      <c r="M224" s="24"/>
      <c r="N224" s="23"/>
      <c r="O224" s="89"/>
      <c r="P224" s="89"/>
      <c r="Q224" s="89"/>
      <c r="R224" s="89"/>
      <c r="S224" s="89"/>
      <c r="T224" s="89"/>
      <c r="U224" s="89"/>
      <c r="V224" s="91"/>
      <c r="W224" s="89"/>
      <c r="X224" s="92"/>
      <c r="Y224" s="89"/>
      <c r="Z224" s="89"/>
      <c r="AA224" s="89"/>
      <c r="AB224" s="89"/>
      <c r="AC224" s="134"/>
      <c r="AD224" s="91"/>
      <c r="AE224" s="91"/>
      <c r="AF224" s="91"/>
      <c r="AG224" s="89"/>
      <c r="AH224" s="91"/>
      <c r="AI224" s="91"/>
      <c r="AJ224" s="89"/>
      <c r="AK224" s="89"/>
      <c r="AL224" s="91"/>
      <c r="AM224" s="91"/>
      <c r="AN224" s="91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</row>
    <row r="225" spans="1:51" ht="12.75" customHeight="1">
      <c r="A225" s="24"/>
      <c r="B225" s="24"/>
      <c r="C225" s="24"/>
      <c r="D225" s="24"/>
      <c r="E225" s="24"/>
      <c r="F225" s="24"/>
      <c r="G225" s="38"/>
      <c r="H225" s="24"/>
      <c r="I225" s="24"/>
      <c r="J225" s="24"/>
      <c r="K225" s="24"/>
      <c r="L225" s="24"/>
      <c r="M225" s="24"/>
      <c r="N225" s="23"/>
      <c r="O225" s="89"/>
      <c r="P225" s="89"/>
      <c r="Q225" s="89"/>
      <c r="R225" s="89"/>
      <c r="S225" s="89"/>
      <c r="T225" s="89"/>
      <c r="U225" s="89"/>
      <c r="V225" s="91"/>
      <c r="W225" s="89"/>
      <c r="X225" s="92"/>
      <c r="Y225" s="89"/>
      <c r="Z225" s="89"/>
      <c r="AA225" s="89"/>
      <c r="AB225" s="89"/>
      <c r="AC225" s="89"/>
      <c r="AD225" s="91"/>
      <c r="AE225" s="91"/>
      <c r="AF225" s="91"/>
      <c r="AG225" s="89"/>
      <c r="AH225" s="91"/>
      <c r="AI225" s="91"/>
      <c r="AJ225" s="89"/>
      <c r="AK225" s="89"/>
      <c r="AL225" s="91"/>
      <c r="AM225" s="91"/>
      <c r="AN225" s="91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</row>
    <row r="226" spans="1:51" ht="12.75" customHeight="1">
      <c r="A226" s="24"/>
      <c r="B226" s="24"/>
      <c r="C226" s="24"/>
      <c r="D226" s="24"/>
      <c r="E226" s="24"/>
      <c r="F226" s="24"/>
      <c r="G226" s="38"/>
      <c r="H226" s="24"/>
      <c r="I226" s="24"/>
      <c r="J226" s="24"/>
      <c r="K226" s="24"/>
      <c r="L226" s="24"/>
      <c r="M226" s="24"/>
      <c r="N226" s="23"/>
      <c r="O226" s="89"/>
      <c r="P226" s="89"/>
      <c r="Q226" s="89"/>
      <c r="R226" s="89"/>
      <c r="S226" s="89"/>
      <c r="T226" s="89"/>
      <c r="U226" s="89"/>
      <c r="V226" s="91"/>
      <c r="W226" s="89"/>
      <c r="X226" s="92"/>
      <c r="Y226" s="89"/>
      <c r="Z226" s="89"/>
      <c r="AA226" s="89"/>
      <c r="AB226" s="89"/>
      <c r="AC226" s="89"/>
      <c r="AD226" s="91"/>
      <c r="AE226" s="91"/>
      <c r="AF226" s="91"/>
      <c r="AG226" s="89"/>
      <c r="AH226" s="91"/>
      <c r="AI226" s="91"/>
      <c r="AJ226" s="89"/>
      <c r="AK226" s="89"/>
      <c r="AL226" s="91"/>
      <c r="AM226" s="91"/>
      <c r="AN226" s="91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</row>
    <row r="227" spans="1:51" ht="12.75" customHeight="1">
      <c r="A227" s="24"/>
      <c r="B227" s="24"/>
      <c r="C227" s="24"/>
      <c r="D227" s="24"/>
      <c r="E227" s="24"/>
      <c r="F227" s="24"/>
      <c r="G227" s="38"/>
      <c r="H227" s="24"/>
      <c r="I227" s="24"/>
      <c r="J227" s="24"/>
      <c r="K227" s="24"/>
      <c r="L227" s="24"/>
      <c r="M227" s="24"/>
      <c r="N227" s="23"/>
      <c r="O227" s="89"/>
      <c r="P227" s="89"/>
      <c r="Q227" s="89"/>
      <c r="R227" s="89"/>
      <c r="S227" s="89"/>
      <c r="T227" s="89"/>
      <c r="U227" s="89"/>
      <c r="V227" s="91"/>
      <c r="W227" s="89"/>
      <c r="X227" s="92"/>
      <c r="Y227" s="89"/>
      <c r="Z227" s="89"/>
      <c r="AA227" s="89"/>
      <c r="AB227" s="89"/>
      <c r="AC227" s="89"/>
      <c r="AD227" s="91"/>
      <c r="AE227" s="91"/>
      <c r="AF227" s="91"/>
      <c r="AG227" s="89"/>
      <c r="AH227" s="91"/>
      <c r="AI227" s="91"/>
      <c r="AJ227" s="89"/>
      <c r="AK227" s="89"/>
      <c r="AL227" s="91"/>
      <c r="AM227" s="91"/>
      <c r="AN227" s="91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</row>
    <row r="228" spans="1:51" ht="12.75" customHeight="1">
      <c r="A228" s="24"/>
      <c r="B228" s="24"/>
      <c r="C228" s="24"/>
      <c r="D228" s="24"/>
      <c r="E228" s="24"/>
      <c r="F228" s="24"/>
      <c r="G228" s="38"/>
      <c r="H228" s="24"/>
      <c r="I228" s="24"/>
      <c r="J228" s="24"/>
      <c r="K228" s="24"/>
      <c r="L228" s="24"/>
      <c r="M228" s="24"/>
      <c r="N228" s="23"/>
      <c r="O228" s="89"/>
      <c r="P228" s="89"/>
      <c r="Q228" s="89"/>
      <c r="R228" s="89"/>
      <c r="S228" s="89"/>
      <c r="T228" s="89"/>
      <c r="U228" s="89"/>
      <c r="V228" s="91"/>
      <c r="W228" s="89"/>
      <c r="X228" s="92"/>
      <c r="Y228" s="89"/>
      <c r="Z228" s="89"/>
      <c r="AA228" s="89"/>
      <c r="AB228" s="89"/>
      <c r="AC228" s="89"/>
      <c r="AD228" s="91"/>
      <c r="AE228" s="91"/>
      <c r="AF228" s="91"/>
      <c r="AG228" s="89"/>
      <c r="AH228" s="91"/>
      <c r="AI228" s="91"/>
      <c r="AJ228" s="89"/>
      <c r="AK228" s="89"/>
      <c r="AL228" s="91"/>
      <c r="AM228" s="91"/>
      <c r="AN228" s="91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</row>
    <row r="229" spans="1:51" ht="12.75" customHeight="1">
      <c r="A229" s="24"/>
      <c r="B229" s="24"/>
      <c r="C229" s="24"/>
      <c r="D229" s="24"/>
      <c r="E229" s="24"/>
      <c r="F229" s="24"/>
      <c r="G229" s="38"/>
      <c r="H229" s="24"/>
      <c r="I229" s="24"/>
      <c r="J229" s="24"/>
      <c r="K229" s="24"/>
      <c r="L229" s="24"/>
      <c r="M229" s="24"/>
      <c r="N229" s="23"/>
      <c r="O229" s="89"/>
      <c r="P229" s="89"/>
      <c r="Q229" s="89"/>
      <c r="R229" s="89"/>
      <c r="S229" s="89"/>
      <c r="T229" s="89"/>
      <c r="U229" s="89"/>
      <c r="V229" s="91"/>
      <c r="W229" s="89"/>
      <c r="X229" s="92"/>
      <c r="Y229" s="89"/>
      <c r="Z229" s="89"/>
      <c r="AA229" s="89"/>
      <c r="AB229" s="89"/>
      <c r="AC229" s="89"/>
      <c r="AD229" s="91"/>
      <c r="AE229" s="91"/>
      <c r="AF229" s="91"/>
      <c r="AG229" s="89"/>
      <c r="AH229" s="91"/>
      <c r="AI229" s="91"/>
      <c r="AJ229" s="89"/>
      <c r="AK229" s="89"/>
      <c r="AL229" s="91"/>
      <c r="AM229" s="91"/>
      <c r="AN229" s="91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</row>
    <row r="230" spans="1:51" ht="12.75" customHeight="1">
      <c r="A230" s="24"/>
      <c r="B230" s="24"/>
      <c r="C230" s="24"/>
      <c r="D230" s="24"/>
      <c r="E230" s="24"/>
      <c r="F230" s="24"/>
      <c r="G230" s="38"/>
      <c r="H230" s="24"/>
      <c r="I230" s="24"/>
      <c r="J230" s="24"/>
      <c r="K230" s="24"/>
      <c r="L230" s="24"/>
      <c r="M230" s="24"/>
      <c r="N230" s="23"/>
      <c r="O230" s="89"/>
      <c r="P230" s="89"/>
      <c r="Q230" s="89"/>
      <c r="R230" s="89"/>
      <c r="S230" s="89"/>
      <c r="T230" s="89"/>
      <c r="U230" s="89"/>
      <c r="V230" s="91"/>
      <c r="W230" s="89"/>
      <c r="X230" s="92"/>
      <c r="Y230" s="89"/>
      <c r="Z230" s="89"/>
      <c r="AA230" s="89"/>
      <c r="AB230" s="89"/>
      <c r="AC230" s="89"/>
      <c r="AD230" s="91"/>
      <c r="AE230" s="91"/>
      <c r="AF230" s="91"/>
      <c r="AG230" s="89"/>
      <c r="AH230" s="91"/>
      <c r="AI230" s="91"/>
      <c r="AJ230" s="89"/>
      <c r="AK230" s="89"/>
      <c r="AL230" s="91"/>
      <c r="AM230" s="91"/>
      <c r="AN230" s="91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</row>
    <row r="231" spans="1:51" ht="12.75" customHeight="1">
      <c r="A231" s="24"/>
      <c r="B231" s="24"/>
      <c r="C231" s="24"/>
      <c r="D231" s="24"/>
      <c r="E231" s="24"/>
      <c r="F231" s="24"/>
      <c r="G231" s="38"/>
      <c r="H231" s="24"/>
      <c r="I231" s="24"/>
      <c r="J231" s="24"/>
      <c r="K231" s="24"/>
      <c r="L231" s="24"/>
      <c r="M231" s="24"/>
      <c r="N231" s="23"/>
      <c r="O231" s="89"/>
      <c r="P231" s="89"/>
      <c r="Q231" s="89"/>
      <c r="R231" s="89"/>
      <c r="S231" s="89"/>
      <c r="T231" s="89"/>
      <c r="U231" s="89"/>
      <c r="V231" s="91"/>
      <c r="W231" s="89"/>
      <c r="X231" s="92"/>
      <c r="Y231" s="89"/>
      <c r="Z231" s="89"/>
      <c r="AA231" s="89"/>
      <c r="AB231" s="89"/>
      <c r="AC231" s="89"/>
      <c r="AD231" s="91"/>
      <c r="AE231" s="91"/>
      <c r="AF231" s="91"/>
      <c r="AG231" s="89"/>
      <c r="AH231" s="91"/>
      <c r="AI231" s="91"/>
      <c r="AJ231" s="89"/>
      <c r="AK231" s="89"/>
      <c r="AL231" s="91"/>
      <c r="AM231" s="91"/>
      <c r="AN231" s="91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</row>
    <row r="232" spans="1:51" ht="12.75" customHeight="1">
      <c r="A232" s="24"/>
      <c r="B232" s="24"/>
      <c r="C232" s="24"/>
      <c r="D232" s="24"/>
      <c r="E232" s="24"/>
      <c r="F232" s="24"/>
      <c r="G232" s="38"/>
      <c r="H232" s="24"/>
      <c r="I232" s="24"/>
      <c r="J232" s="24"/>
      <c r="K232" s="24"/>
      <c r="L232" s="24"/>
      <c r="M232" s="24"/>
      <c r="N232" s="23"/>
      <c r="O232" s="89"/>
      <c r="P232" s="89"/>
      <c r="Q232" s="89"/>
      <c r="R232" s="89"/>
      <c r="S232" s="89"/>
      <c r="T232" s="89"/>
      <c r="U232" s="89"/>
      <c r="V232" s="91"/>
      <c r="W232" s="89"/>
      <c r="X232" s="92"/>
      <c r="Y232" s="89"/>
      <c r="Z232" s="89"/>
      <c r="AA232" s="89"/>
      <c r="AB232" s="89"/>
      <c r="AC232" s="89"/>
      <c r="AD232" s="91"/>
      <c r="AE232" s="91"/>
      <c r="AF232" s="91"/>
      <c r="AG232" s="89"/>
      <c r="AH232" s="91"/>
      <c r="AI232" s="91"/>
      <c r="AJ232" s="89"/>
      <c r="AK232" s="89"/>
      <c r="AL232" s="91"/>
      <c r="AM232" s="91"/>
      <c r="AN232" s="91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</row>
    <row r="233" spans="1:51" ht="12.75" customHeight="1">
      <c r="A233" s="24"/>
      <c r="B233" s="24"/>
      <c r="C233" s="24"/>
      <c r="D233" s="24"/>
      <c r="E233" s="24"/>
      <c r="F233" s="24"/>
      <c r="G233" s="38"/>
      <c r="H233" s="24"/>
      <c r="I233" s="24"/>
      <c r="J233" s="24"/>
      <c r="K233" s="24"/>
      <c r="L233" s="24"/>
      <c r="M233" s="24"/>
      <c r="N233" s="23"/>
      <c r="O233" s="89"/>
      <c r="P233" s="89"/>
      <c r="Q233" s="89"/>
      <c r="R233" s="89"/>
      <c r="S233" s="89"/>
      <c r="T233" s="89"/>
      <c r="U233" s="89"/>
      <c r="V233" s="91"/>
      <c r="W233" s="89"/>
      <c r="X233" s="92"/>
      <c r="Y233" s="89"/>
      <c r="Z233" s="89"/>
      <c r="AA233" s="89"/>
      <c r="AB233" s="89"/>
      <c r="AC233" s="89"/>
      <c r="AD233" s="91"/>
      <c r="AE233" s="91"/>
      <c r="AF233" s="91"/>
      <c r="AG233" s="89"/>
      <c r="AH233" s="91"/>
      <c r="AI233" s="91"/>
      <c r="AJ233" s="89"/>
      <c r="AK233" s="89"/>
      <c r="AL233" s="91"/>
      <c r="AM233" s="91"/>
      <c r="AN233" s="91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</row>
    <row r="234" spans="1:51" ht="12.75" customHeight="1">
      <c r="A234" s="24"/>
      <c r="B234" s="24"/>
      <c r="C234" s="24"/>
      <c r="D234" s="24"/>
      <c r="E234" s="24"/>
      <c r="F234" s="24"/>
      <c r="G234" s="38"/>
      <c r="H234" s="24"/>
      <c r="I234" s="24"/>
      <c r="J234" s="24"/>
      <c r="K234" s="24"/>
      <c r="L234" s="24"/>
      <c r="M234" s="24"/>
      <c r="N234" s="23"/>
      <c r="O234" s="89"/>
      <c r="P234" s="89"/>
      <c r="Q234" s="89"/>
      <c r="R234" s="89"/>
      <c r="S234" s="89"/>
      <c r="T234" s="89"/>
      <c r="U234" s="89"/>
      <c r="V234" s="91"/>
      <c r="W234" s="89"/>
      <c r="X234" s="92"/>
      <c r="Y234" s="89"/>
      <c r="Z234" s="89"/>
      <c r="AA234" s="89"/>
      <c r="AB234" s="89"/>
      <c r="AC234" s="89"/>
      <c r="AD234" s="91"/>
      <c r="AE234" s="91"/>
      <c r="AF234" s="91"/>
      <c r="AG234" s="89"/>
      <c r="AH234" s="91"/>
      <c r="AI234" s="91"/>
      <c r="AJ234" s="89"/>
      <c r="AK234" s="89"/>
      <c r="AL234" s="91"/>
      <c r="AM234" s="91"/>
      <c r="AN234" s="91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</row>
    <row r="235" spans="1:51" ht="12.75" customHeight="1">
      <c r="A235" s="24"/>
      <c r="B235" s="24"/>
      <c r="C235" s="24"/>
      <c r="D235" s="24"/>
      <c r="E235" s="24"/>
      <c r="F235" s="24"/>
      <c r="G235" s="38"/>
      <c r="H235" s="24"/>
      <c r="I235" s="24"/>
      <c r="J235" s="24"/>
      <c r="K235" s="24"/>
      <c r="L235" s="24"/>
      <c r="M235" s="24"/>
      <c r="N235" s="23"/>
      <c r="O235" s="89"/>
      <c r="P235" s="89"/>
      <c r="Q235" s="89"/>
      <c r="R235" s="89"/>
      <c r="S235" s="89"/>
      <c r="T235" s="89"/>
      <c r="U235" s="89"/>
      <c r="V235" s="91"/>
      <c r="W235" s="89"/>
      <c r="X235" s="92"/>
      <c r="Y235" s="89"/>
      <c r="Z235" s="89"/>
      <c r="AA235" s="89"/>
      <c r="AB235" s="89"/>
      <c r="AC235" s="89"/>
      <c r="AD235" s="91"/>
      <c r="AE235" s="91"/>
      <c r="AF235" s="91"/>
      <c r="AG235" s="89"/>
      <c r="AH235" s="91"/>
      <c r="AI235" s="91"/>
      <c r="AJ235" s="89"/>
      <c r="AK235" s="89"/>
      <c r="AL235" s="91"/>
      <c r="AM235" s="91"/>
      <c r="AN235" s="91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</row>
    <row r="236" spans="1:51" ht="12.75" customHeight="1">
      <c r="A236" s="24"/>
      <c r="B236" s="24"/>
      <c r="C236" s="24"/>
      <c r="D236" s="24"/>
      <c r="E236" s="24"/>
      <c r="F236" s="24"/>
      <c r="G236" s="38"/>
      <c r="H236" s="24"/>
      <c r="I236" s="24"/>
      <c r="J236" s="24"/>
      <c r="K236" s="24"/>
      <c r="L236" s="24"/>
      <c r="M236" s="24"/>
      <c r="N236" s="23"/>
      <c r="O236" s="89"/>
      <c r="P236" s="89"/>
      <c r="Q236" s="89"/>
      <c r="R236" s="89"/>
      <c r="S236" s="89"/>
      <c r="T236" s="89"/>
      <c r="U236" s="89"/>
      <c r="V236" s="91"/>
      <c r="W236" s="89"/>
      <c r="X236" s="92"/>
      <c r="Y236" s="89"/>
      <c r="Z236" s="89"/>
      <c r="AA236" s="89"/>
      <c r="AB236" s="89"/>
      <c r="AC236" s="89"/>
      <c r="AD236" s="91"/>
      <c r="AE236" s="91"/>
      <c r="AF236" s="91"/>
      <c r="AG236" s="89"/>
      <c r="AH236" s="91"/>
      <c r="AI236" s="91"/>
      <c r="AJ236" s="89"/>
      <c r="AK236" s="89"/>
      <c r="AL236" s="91"/>
      <c r="AM236" s="91"/>
      <c r="AN236" s="91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</row>
    <row r="237" spans="1:51" ht="12.75" customHeight="1">
      <c r="A237" s="24"/>
      <c r="B237" s="24"/>
      <c r="C237" s="24"/>
      <c r="D237" s="24"/>
      <c r="E237" s="24"/>
      <c r="F237" s="24"/>
      <c r="G237" s="38"/>
      <c r="H237" s="24"/>
      <c r="I237" s="24"/>
      <c r="J237" s="24"/>
      <c r="K237" s="24"/>
      <c r="L237" s="24"/>
      <c r="M237" s="24"/>
      <c r="N237" s="23"/>
      <c r="O237" s="89"/>
      <c r="P237" s="89"/>
      <c r="Q237" s="89"/>
      <c r="R237" s="89"/>
      <c r="S237" s="89"/>
      <c r="T237" s="89"/>
      <c r="U237" s="89"/>
      <c r="V237" s="91"/>
      <c r="W237" s="89"/>
      <c r="X237" s="92"/>
      <c r="Y237" s="89"/>
      <c r="Z237" s="89"/>
      <c r="AA237" s="89"/>
      <c r="AB237" s="89"/>
      <c r="AC237" s="89"/>
      <c r="AD237" s="91"/>
      <c r="AE237" s="91"/>
      <c r="AF237" s="91"/>
      <c r="AG237" s="89"/>
      <c r="AH237" s="91"/>
      <c r="AI237" s="91"/>
      <c r="AJ237" s="89"/>
      <c r="AK237" s="89"/>
      <c r="AL237" s="91"/>
      <c r="AM237" s="91"/>
      <c r="AN237" s="91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</row>
    <row r="238" spans="1:51" ht="12.75" customHeight="1">
      <c r="A238" s="24"/>
      <c r="B238" s="24"/>
      <c r="C238" s="24"/>
      <c r="D238" s="24"/>
      <c r="E238" s="24"/>
      <c r="F238" s="24"/>
      <c r="G238" s="38"/>
      <c r="H238" s="24"/>
      <c r="I238" s="24"/>
      <c r="J238" s="24"/>
      <c r="K238" s="24"/>
      <c r="L238" s="24"/>
      <c r="M238" s="24"/>
      <c r="N238" s="23"/>
      <c r="O238" s="89"/>
      <c r="P238" s="89"/>
      <c r="Q238" s="89"/>
      <c r="R238" s="89"/>
      <c r="S238" s="89"/>
      <c r="T238" s="89"/>
      <c r="U238" s="89"/>
      <c r="V238" s="91"/>
      <c r="W238" s="89"/>
      <c r="X238" s="92"/>
      <c r="Y238" s="89"/>
      <c r="Z238" s="89"/>
      <c r="AA238" s="89"/>
      <c r="AB238" s="89"/>
      <c r="AC238" s="89"/>
      <c r="AD238" s="91"/>
      <c r="AE238" s="91"/>
      <c r="AF238" s="91"/>
      <c r="AG238" s="89"/>
      <c r="AH238" s="91"/>
      <c r="AI238" s="91"/>
      <c r="AJ238" s="89"/>
      <c r="AK238" s="89"/>
      <c r="AL238" s="91"/>
      <c r="AM238" s="91"/>
      <c r="AN238" s="91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</row>
    <row r="239" spans="1:51" ht="12.75" customHeight="1">
      <c r="A239" s="24"/>
      <c r="B239" s="24"/>
      <c r="C239" s="24"/>
      <c r="D239" s="24"/>
      <c r="E239" s="24"/>
      <c r="F239" s="24"/>
      <c r="G239" s="38"/>
      <c r="H239" s="24"/>
      <c r="I239" s="24"/>
      <c r="J239" s="24"/>
      <c r="K239" s="24"/>
      <c r="L239" s="24"/>
      <c r="M239" s="24"/>
      <c r="N239" s="23"/>
      <c r="O239" s="89"/>
      <c r="P239" s="89"/>
      <c r="Q239" s="89"/>
      <c r="R239" s="89"/>
      <c r="S239" s="89"/>
      <c r="T239" s="89"/>
      <c r="U239" s="89"/>
      <c r="V239" s="91"/>
      <c r="W239" s="89"/>
      <c r="X239" s="92"/>
      <c r="Y239" s="89"/>
      <c r="Z239" s="89"/>
      <c r="AA239" s="89"/>
      <c r="AB239" s="89"/>
      <c r="AC239" s="89"/>
      <c r="AD239" s="91"/>
      <c r="AE239" s="91"/>
      <c r="AF239" s="91"/>
      <c r="AG239" s="89"/>
      <c r="AH239" s="91"/>
      <c r="AI239" s="91"/>
      <c r="AJ239" s="89"/>
      <c r="AK239" s="89"/>
      <c r="AL239" s="91"/>
      <c r="AM239" s="91"/>
      <c r="AN239" s="91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</row>
    <row r="240" spans="1:51" ht="12.75" customHeight="1">
      <c r="A240" s="24"/>
      <c r="B240" s="24"/>
      <c r="C240" s="24"/>
      <c r="D240" s="24"/>
      <c r="E240" s="24"/>
      <c r="F240" s="24"/>
      <c r="G240" s="38"/>
      <c r="H240" s="24"/>
      <c r="I240" s="24"/>
      <c r="J240" s="24"/>
      <c r="K240" s="24"/>
      <c r="L240" s="24"/>
      <c r="M240" s="24"/>
      <c r="N240" s="23"/>
      <c r="O240" s="89"/>
      <c r="P240" s="89"/>
      <c r="Q240" s="89"/>
      <c r="R240" s="89"/>
      <c r="S240" s="89"/>
      <c r="T240" s="89"/>
      <c r="U240" s="89"/>
      <c r="V240" s="91"/>
      <c r="W240" s="89"/>
      <c r="X240" s="92"/>
      <c r="Y240" s="89"/>
      <c r="Z240" s="89"/>
      <c r="AA240" s="89"/>
      <c r="AB240" s="89"/>
      <c r="AC240" s="89"/>
      <c r="AD240" s="91"/>
      <c r="AE240" s="91"/>
      <c r="AF240" s="91"/>
      <c r="AG240" s="89"/>
      <c r="AH240" s="91"/>
      <c r="AI240" s="91"/>
      <c r="AJ240" s="89"/>
      <c r="AK240" s="89"/>
      <c r="AL240" s="91"/>
      <c r="AM240" s="91"/>
      <c r="AN240" s="91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</row>
    <row r="241" spans="1:51" ht="12.75" customHeight="1">
      <c r="A241" s="24"/>
      <c r="B241" s="24"/>
      <c r="C241" s="24"/>
      <c r="D241" s="24"/>
      <c r="E241" s="24"/>
      <c r="F241" s="24"/>
      <c r="G241" s="38"/>
      <c r="H241" s="24"/>
      <c r="I241" s="24"/>
      <c r="J241" s="24"/>
      <c r="K241" s="24"/>
      <c r="L241" s="24"/>
      <c r="M241" s="24"/>
      <c r="N241" s="23"/>
      <c r="O241" s="89"/>
      <c r="P241" s="89"/>
      <c r="Q241" s="89"/>
      <c r="R241" s="89"/>
      <c r="S241" s="89"/>
      <c r="T241" s="89"/>
      <c r="U241" s="89"/>
      <c r="V241" s="91"/>
      <c r="W241" s="89"/>
      <c r="X241" s="92"/>
      <c r="Y241" s="89"/>
      <c r="Z241" s="89"/>
      <c r="AA241" s="89"/>
      <c r="AB241" s="89"/>
      <c r="AC241" s="89"/>
      <c r="AD241" s="91"/>
      <c r="AE241" s="91"/>
      <c r="AF241" s="91"/>
      <c r="AG241" s="89"/>
      <c r="AH241" s="91"/>
      <c r="AI241" s="91"/>
      <c r="AJ241" s="89"/>
      <c r="AK241" s="89"/>
      <c r="AL241" s="91"/>
      <c r="AM241" s="91"/>
      <c r="AN241" s="91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</row>
    <row r="242" spans="1:51" ht="12.75" customHeight="1">
      <c r="A242" s="24"/>
      <c r="B242" s="24"/>
      <c r="C242" s="24"/>
      <c r="D242" s="24"/>
      <c r="E242" s="24"/>
      <c r="F242" s="24"/>
      <c r="G242" s="38"/>
      <c r="H242" s="24"/>
      <c r="I242" s="24"/>
      <c r="J242" s="24"/>
      <c r="K242" s="24"/>
      <c r="L242" s="24"/>
      <c r="M242" s="24"/>
      <c r="N242" s="23"/>
      <c r="O242" s="89"/>
      <c r="P242" s="89"/>
      <c r="Q242" s="89"/>
      <c r="R242" s="89"/>
      <c r="S242" s="89"/>
      <c r="T242" s="89"/>
      <c r="U242" s="89"/>
      <c r="V242" s="91"/>
      <c r="W242" s="89"/>
      <c r="X242" s="92"/>
      <c r="Y242" s="89"/>
      <c r="Z242" s="89"/>
      <c r="AA242" s="89"/>
      <c r="AB242" s="89"/>
      <c r="AC242" s="89"/>
      <c r="AD242" s="91"/>
      <c r="AE242" s="91"/>
      <c r="AF242" s="91"/>
      <c r="AG242" s="89"/>
      <c r="AH242" s="91"/>
      <c r="AI242" s="91"/>
      <c r="AJ242" s="89"/>
      <c r="AK242" s="89"/>
      <c r="AL242" s="91"/>
      <c r="AM242" s="91"/>
      <c r="AN242" s="91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</row>
    <row r="243" spans="1:51" ht="12.75" customHeight="1">
      <c r="A243" s="24"/>
      <c r="B243" s="24"/>
      <c r="C243" s="24"/>
      <c r="D243" s="24"/>
      <c r="E243" s="24"/>
      <c r="F243" s="24"/>
      <c r="G243" s="38"/>
      <c r="H243" s="24"/>
      <c r="I243" s="24"/>
      <c r="J243" s="24"/>
      <c r="K243" s="24"/>
      <c r="L243" s="24"/>
      <c r="M243" s="24"/>
      <c r="N243" s="23"/>
      <c r="O243" s="89"/>
      <c r="P243" s="89"/>
      <c r="Q243" s="89"/>
      <c r="R243" s="89"/>
      <c r="S243" s="89"/>
      <c r="T243" s="89"/>
      <c r="U243" s="89"/>
      <c r="V243" s="91"/>
      <c r="W243" s="89"/>
      <c r="X243" s="92"/>
      <c r="Y243" s="89"/>
      <c r="Z243" s="89"/>
      <c r="AA243" s="89"/>
      <c r="AB243" s="89"/>
      <c r="AC243" s="89"/>
      <c r="AD243" s="91"/>
      <c r="AE243" s="91"/>
      <c r="AF243" s="91"/>
      <c r="AG243" s="89"/>
      <c r="AH243" s="91"/>
      <c r="AI243" s="91"/>
      <c r="AJ243" s="89"/>
      <c r="AK243" s="89"/>
      <c r="AL243" s="91"/>
      <c r="AM243" s="91"/>
      <c r="AN243" s="91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</row>
    <row r="244" spans="1:51" ht="12.75" customHeight="1">
      <c r="A244" s="24"/>
      <c r="B244" s="24"/>
      <c r="C244" s="24"/>
      <c r="D244" s="24"/>
      <c r="E244" s="24"/>
      <c r="F244" s="24"/>
      <c r="G244" s="38"/>
      <c r="H244" s="24"/>
      <c r="I244" s="24"/>
      <c r="J244" s="24"/>
      <c r="K244" s="24"/>
      <c r="L244" s="24"/>
      <c r="M244" s="24"/>
      <c r="N244" s="23"/>
      <c r="O244" s="89"/>
      <c r="P244" s="89"/>
      <c r="Q244" s="89"/>
      <c r="R244" s="89"/>
      <c r="S244" s="89"/>
      <c r="T244" s="89"/>
      <c r="U244" s="89"/>
      <c r="V244" s="91"/>
      <c r="W244" s="89"/>
      <c r="X244" s="92"/>
      <c r="Y244" s="89"/>
      <c r="Z244" s="89"/>
      <c r="AA244" s="89"/>
      <c r="AB244" s="89"/>
      <c r="AC244" s="89"/>
      <c r="AD244" s="91"/>
      <c r="AE244" s="91"/>
      <c r="AF244" s="91"/>
      <c r="AG244" s="89"/>
      <c r="AH244" s="91"/>
      <c r="AI244" s="91"/>
      <c r="AJ244" s="89"/>
      <c r="AK244" s="89"/>
      <c r="AL244" s="91"/>
      <c r="AM244" s="91"/>
      <c r="AN244" s="91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</row>
    <row r="245" spans="1:51" ht="12.75" customHeight="1">
      <c r="A245" s="24"/>
      <c r="B245" s="24"/>
      <c r="C245" s="24"/>
      <c r="D245" s="24"/>
      <c r="E245" s="24"/>
      <c r="F245" s="24"/>
      <c r="G245" s="38"/>
      <c r="H245" s="24"/>
      <c r="I245" s="24"/>
      <c r="J245" s="24"/>
      <c r="K245" s="24"/>
      <c r="L245" s="24"/>
      <c r="M245" s="24"/>
      <c r="N245" s="23"/>
      <c r="O245" s="89"/>
      <c r="P245" s="89"/>
      <c r="Q245" s="89"/>
      <c r="R245" s="89"/>
      <c r="S245" s="89"/>
      <c r="T245" s="89"/>
      <c r="U245" s="89"/>
      <c r="V245" s="91"/>
      <c r="W245" s="89"/>
      <c r="X245" s="92"/>
      <c r="Y245" s="89"/>
      <c r="Z245" s="89"/>
      <c r="AA245" s="89"/>
      <c r="AB245" s="89"/>
      <c r="AC245" s="89"/>
      <c r="AD245" s="91"/>
      <c r="AE245" s="91"/>
      <c r="AF245" s="91"/>
      <c r="AG245" s="89"/>
      <c r="AH245" s="91"/>
      <c r="AI245" s="91"/>
      <c r="AJ245" s="89"/>
      <c r="AK245" s="89"/>
      <c r="AL245" s="91"/>
      <c r="AM245" s="91"/>
      <c r="AN245" s="91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</row>
    <row r="246" spans="1:51" ht="12.75" customHeight="1">
      <c r="A246" s="24"/>
      <c r="B246" s="24"/>
      <c r="C246" s="24"/>
      <c r="D246" s="24"/>
      <c r="E246" s="24"/>
      <c r="F246" s="24"/>
      <c r="G246" s="38"/>
      <c r="H246" s="24"/>
      <c r="I246" s="24"/>
      <c r="J246" s="24"/>
      <c r="K246" s="24"/>
      <c r="L246" s="24"/>
      <c r="M246" s="24"/>
      <c r="N246" s="23"/>
      <c r="O246" s="89"/>
      <c r="P246" s="89"/>
      <c r="Q246" s="89"/>
      <c r="R246" s="89"/>
      <c r="S246" s="89"/>
      <c r="T246" s="89"/>
      <c r="U246" s="89"/>
      <c r="V246" s="91"/>
      <c r="W246" s="89"/>
      <c r="X246" s="92"/>
      <c r="Y246" s="89"/>
      <c r="Z246" s="89"/>
      <c r="AA246" s="89"/>
      <c r="AB246" s="89"/>
      <c r="AC246" s="89"/>
      <c r="AD246" s="91"/>
      <c r="AE246" s="91"/>
      <c r="AF246" s="91"/>
      <c r="AG246" s="89"/>
      <c r="AH246" s="91"/>
      <c r="AI246" s="91"/>
      <c r="AJ246" s="89"/>
      <c r="AK246" s="89"/>
      <c r="AL246" s="91"/>
      <c r="AM246" s="91"/>
      <c r="AN246" s="91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</row>
    <row r="247" spans="1:51" ht="12.75" customHeight="1">
      <c r="A247" s="24"/>
      <c r="B247" s="24"/>
      <c r="C247" s="24"/>
      <c r="D247" s="24"/>
      <c r="E247" s="24"/>
      <c r="F247" s="24"/>
      <c r="G247" s="38"/>
      <c r="H247" s="24"/>
      <c r="I247" s="24"/>
      <c r="J247" s="24"/>
      <c r="K247" s="24"/>
      <c r="L247" s="24"/>
      <c r="M247" s="24"/>
      <c r="N247" s="23"/>
      <c r="O247" s="89"/>
      <c r="P247" s="89"/>
      <c r="Q247" s="89"/>
      <c r="R247" s="89"/>
      <c r="S247" s="89"/>
      <c r="T247" s="89"/>
      <c r="U247" s="89"/>
      <c r="V247" s="91"/>
      <c r="W247" s="89"/>
      <c r="X247" s="92"/>
      <c r="Y247" s="89"/>
      <c r="Z247" s="89"/>
      <c r="AA247" s="89"/>
      <c r="AB247" s="89"/>
      <c r="AC247" s="89"/>
      <c r="AD247" s="91"/>
      <c r="AE247" s="91"/>
      <c r="AF247" s="91"/>
      <c r="AG247" s="89"/>
      <c r="AH247" s="91"/>
      <c r="AI247" s="91"/>
      <c r="AJ247" s="89"/>
      <c r="AK247" s="89"/>
      <c r="AL247" s="91"/>
      <c r="AM247" s="91"/>
      <c r="AN247" s="91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</row>
    <row r="248" spans="1:51" ht="12.75" customHeight="1">
      <c r="A248" s="24"/>
      <c r="B248" s="24"/>
      <c r="C248" s="24"/>
      <c r="D248" s="24"/>
      <c r="E248" s="24"/>
      <c r="F248" s="24"/>
      <c r="G248" s="38"/>
      <c r="H248" s="24"/>
      <c r="I248" s="24"/>
      <c r="J248" s="24"/>
      <c r="K248" s="24"/>
      <c r="L248" s="24"/>
      <c r="M248" s="24"/>
      <c r="N248" s="23"/>
      <c r="O248" s="89"/>
      <c r="P248" s="89"/>
      <c r="Q248" s="89"/>
      <c r="R248" s="89"/>
      <c r="S248" s="89"/>
      <c r="T248" s="89"/>
      <c r="U248" s="89"/>
      <c r="V248" s="91"/>
      <c r="W248" s="89"/>
      <c r="X248" s="92"/>
      <c r="Y248" s="89"/>
      <c r="Z248" s="89"/>
      <c r="AA248" s="89"/>
      <c r="AB248" s="89"/>
      <c r="AC248" s="89"/>
      <c r="AD248" s="91"/>
      <c r="AE248" s="91"/>
      <c r="AF248" s="91"/>
      <c r="AG248" s="89"/>
      <c r="AH248" s="91"/>
      <c r="AI248" s="91"/>
      <c r="AJ248" s="89"/>
      <c r="AK248" s="89"/>
      <c r="AL248" s="91"/>
      <c r="AM248" s="91"/>
      <c r="AN248" s="91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</row>
    <row r="249" spans="1:51" ht="12.75" customHeight="1">
      <c r="A249" s="24"/>
      <c r="B249" s="24"/>
      <c r="C249" s="24"/>
      <c r="D249" s="24"/>
      <c r="E249" s="24"/>
      <c r="F249" s="24"/>
      <c r="G249" s="38"/>
      <c r="H249" s="24"/>
      <c r="I249" s="24"/>
      <c r="J249" s="24"/>
      <c r="K249" s="24"/>
      <c r="L249" s="24"/>
      <c r="M249" s="24"/>
      <c r="N249" s="23"/>
      <c r="O249" s="89"/>
      <c r="P249" s="89"/>
      <c r="Q249" s="89"/>
      <c r="R249" s="89"/>
      <c r="S249" s="89"/>
      <c r="T249" s="89"/>
      <c r="U249" s="89"/>
      <c r="V249" s="91"/>
      <c r="W249" s="89"/>
      <c r="X249" s="92"/>
      <c r="Y249" s="89"/>
      <c r="Z249" s="89"/>
      <c r="AA249" s="89"/>
      <c r="AB249" s="89"/>
      <c r="AC249" s="89"/>
      <c r="AD249" s="91"/>
      <c r="AE249" s="91"/>
      <c r="AF249" s="91"/>
      <c r="AG249" s="89"/>
      <c r="AH249" s="91"/>
      <c r="AI249" s="91"/>
      <c r="AJ249" s="89"/>
      <c r="AK249" s="89"/>
      <c r="AL249" s="91"/>
      <c r="AM249" s="91"/>
      <c r="AN249" s="91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</row>
    <row r="250" spans="1:51" ht="12.75" customHeight="1">
      <c r="A250" s="24"/>
      <c r="B250" s="24"/>
      <c r="C250" s="24"/>
      <c r="D250" s="24"/>
      <c r="E250" s="24"/>
      <c r="F250" s="24"/>
      <c r="G250" s="38"/>
      <c r="H250" s="24"/>
      <c r="I250" s="24"/>
      <c r="J250" s="24"/>
      <c r="K250" s="24"/>
      <c r="L250" s="24"/>
      <c r="M250" s="24"/>
      <c r="N250" s="23"/>
      <c r="O250" s="89"/>
      <c r="P250" s="89"/>
      <c r="Q250" s="89"/>
      <c r="R250" s="89"/>
      <c r="S250" s="89"/>
      <c r="T250" s="89"/>
      <c r="U250" s="89"/>
      <c r="V250" s="91"/>
      <c r="W250" s="89"/>
      <c r="X250" s="92"/>
      <c r="Y250" s="89"/>
      <c r="Z250" s="89"/>
      <c r="AA250" s="89"/>
      <c r="AB250" s="89"/>
      <c r="AC250" s="89"/>
      <c r="AD250" s="91"/>
      <c r="AE250" s="91"/>
      <c r="AF250" s="91"/>
      <c r="AG250" s="89"/>
      <c r="AH250" s="91"/>
      <c r="AI250" s="91"/>
      <c r="AJ250" s="89"/>
      <c r="AK250" s="89"/>
      <c r="AL250" s="91"/>
      <c r="AM250" s="91"/>
      <c r="AN250" s="91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</row>
    <row r="251" spans="1:51" ht="12.75" customHeight="1">
      <c r="A251" s="24"/>
      <c r="B251" s="24"/>
      <c r="C251" s="24"/>
      <c r="D251" s="24"/>
      <c r="E251" s="24"/>
      <c r="F251" s="24"/>
      <c r="G251" s="38"/>
      <c r="H251" s="24"/>
      <c r="I251" s="24"/>
      <c r="J251" s="24"/>
      <c r="K251" s="24"/>
      <c r="L251" s="24"/>
      <c r="M251" s="24"/>
      <c r="N251" s="23"/>
      <c r="O251" s="89"/>
      <c r="P251" s="89"/>
      <c r="Q251" s="89"/>
      <c r="R251" s="89"/>
      <c r="S251" s="89"/>
      <c r="T251" s="89"/>
      <c r="U251" s="89"/>
      <c r="V251" s="91"/>
      <c r="W251" s="89"/>
      <c r="X251" s="92"/>
      <c r="Y251" s="89"/>
      <c r="Z251" s="89"/>
      <c r="AA251" s="89"/>
      <c r="AB251" s="89"/>
      <c r="AC251" s="89"/>
      <c r="AD251" s="91"/>
      <c r="AE251" s="91"/>
      <c r="AF251" s="91"/>
      <c r="AG251" s="89"/>
      <c r="AH251" s="91"/>
      <c r="AI251" s="91"/>
      <c r="AJ251" s="89"/>
      <c r="AK251" s="89"/>
      <c r="AL251" s="91"/>
      <c r="AM251" s="91"/>
      <c r="AN251" s="91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</row>
    <row r="252" spans="1:51" ht="12.75" customHeight="1">
      <c r="A252" s="24"/>
      <c r="B252" s="24"/>
      <c r="C252" s="24"/>
      <c r="D252" s="24"/>
      <c r="E252" s="24"/>
      <c r="F252" s="24"/>
      <c r="G252" s="38"/>
      <c r="H252" s="24"/>
      <c r="I252" s="24"/>
      <c r="J252" s="24"/>
      <c r="K252" s="24"/>
      <c r="L252" s="24"/>
      <c r="M252" s="24"/>
      <c r="N252" s="23"/>
      <c r="O252" s="89"/>
      <c r="P252" s="89"/>
      <c r="Q252" s="89"/>
      <c r="R252" s="89"/>
      <c r="S252" s="89"/>
      <c r="T252" s="89"/>
      <c r="U252" s="89"/>
      <c r="V252" s="91"/>
      <c r="W252" s="89"/>
      <c r="X252" s="92"/>
      <c r="Y252" s="89"/>
      <c r="Z252" s="89"/>
      <c r="AA252" s="89"/>
      <c r="AB252" s="89"/>
      <c r="AC252" s="89"/>
      <c r="AD252" s="91"/>
      <c r="AE252" s="91"/>
      <c r="AF252" s="91"/>
      <c r="AG252" s="89"/>
      <c r="AH252" s="91"/>
      <c r="AI252" s="91"/>
      <c r="AJ252" s="89"/>
      <c r="AK252" s="89"/>
      <c r="AL252" s="91"/>
      <c r="AM252" s="91"/>
      <c r="AN252" s="91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</row>
    <row r="253" spans="1:51" ht="12.75" customHeight="1">
      <c r="A253" s="24"/>
      <c r="B253" s="24"/>
      <c r="C253" s="24"/>
      <c r="D253" s="24"/>
      <c r="E253" s="24"/>
      <c r="F253" s="24"/>
      <c r="G253" s="38"/>
      <c r="H253" s="24"/>
      <c r="I253" s="24"/>
      <c r="J253" s="24"/>
      <c r="K253" s="24"/>
      <c r="L253" s="24"/>
      <c r="M253" s="24"/>
      <c r="N253" s="23"/>
      <c r="O253" s="89"/>
      <c r="P253" s="89"/>
      <c r="Q253" s="89"/>
      <c r="R253" s="89"/>
      <c r="S253" s="89"/>
      <c r="T253" s="89"/>
      <c r="U253" s="89"/>
      <c r="V253" s="91"/>
      <c r="W253" s="89"/>
      <c r="X253" s="92"/>
      <c r="Y253" s="89"/>
      <c r="Z253" s="89"/>
      <c r="AA253" s="89"/>
      <c r="AB253" s="89"/>
      <c r="AC253" s="89"/>
      <c r="AD253" s="91"/>
      <c r="AE253" s="91"/>
      <c r="AF253" s="91"/>
      <c r="AG253" s="89"/>
      <c r="AH253" s="91"/>
      <c r="AI253" s="91"/>
      <c r="AJ253" s="89"/>
      <c r="AK253" s="89"/>
      <c r="AL253" s="91"/>
      <c r="AM253" s="91"/>
      <c r="AN253" s="91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</row>
    <row r="254" spans="1:51" ht="12.75" customHeight="1">
      <c r="A254" s="24"/>
      <c r="B254" s="24"/>
      <c r="C254" s="24"/>
      <c r="D254" s="24"/>
      <c r="E254" s="24"/>
      <c r="F254" s="24"/>
      <c r="G254" s="38"/>
      <c r="H254" s="24"/>
      <c r="I254" s="24"/>
      <c r="J254" s="24"/>
      <c r="K254" s="24"/>
      <c r="L254" s="24"/>
      <c r="M254" s="24"/>
      <c r="N254" s="23"/>
      <c r="O254" s="89"/>
      <c r="P254" s="89"/>
      <c r="Q254" s="89"/>
      <c r="R254" s="89"/>
      <c r="S254" s="89"/>
      <c r="T254" s="89"/>
      <c r="U254" s="89"/>
      <c r="V254" s="91"/>
      <c r="W254" s="89"/>
      <c r="X254" s="92"/>
      <c r="Y254" s="89"/>
      <c r="Z254" s="89"/>
      <c r="AA254" s="89"/>
      <c r="AB254" s="89"/>
      <c r="AC254" s="89"/>
      <c r="AD254" s="91"/>
      <c r="AE254" s="91"/>
      <c r="AF254" s="91"/>
      <c r="AG254" s="89"/>
      <c r="AH254" s="91"/>
      <c r="AI254" s="91"/>
      <c r="AJ254" s="89"/>
      <c r="AK254" s="89"/>
      <c r="AL254" s="91"/>
      <c r="AM254" s="91"/>
      <c r="AN254" s="91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</row>
    <row r="255" spans="1:51" ht="12.75" customHeight="1">
      <c r="A255" s="24"/>
      <c r="B255" s="24"/>
      <c r="C255" s="24"/>
      <c r="D255" s="24"/>
      <c r="E255" s="24"/>
      <c r="F255" s="24"/>
      <c r="G255" s="38"/>
      <c r="H255" s="24"/>
      <c r="I255" s="24"/>
      <c r="J255" s="24"/>
      <c r="K255" s="24"/>
      <c r="L255" s="24"/>
      <c r="M255" s="24"/>
      <c r="N255" s="23"/>
      <c r="O255" s="89"/>
      <c r="P255" s="89"/>
      <c r="Q255" s="89"/>
      <c r="R255" s="89"/>
      <c r="S255" s="89"/>
      <c r="T255" s="89"/>
      <c r="U255" s="89"/>
      <c r="V255" s="91"/>
      <c r="W255" s="89"/>
      <c r="X255" s="92"/>
      <c r="Y255" s="89"/>
      <c r="Z255" s="89"/>
      <c r="AA255" s="89"/>
      <c r="AB255" s="89"/>
      <c r="AC255" s="89"/>
      <c r="AD255" s="91"/>
      <c r="AE255" s="91"/>
      <c r="AF255" s="91"/>
      <c r="AG255" s="89"/>
      <c r="AH255" s="91"/>
      <c r="AI255" s="91"/>
      <c r="AJ255" s="89"/>
      <c r="AK255" s="89"/>
      <c r="AL255" s="91"/>
      <c r="AM255" s="91"/>
      <c r="AN255" s="91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</row>
    <row r="256" spans="1:51" ht="12.75" customHeight="1">
      <c r="A256" s="24"/>
      <c r="B256" s="24"/>
      <c r="C256" s="24"/>
      <c r="D256" s="24"/>
      <c r="E256" s="24"/>
      <c r="F256" s="24"/>
      <c r="G256" s="38"/>
      <c r="H256" s="24"/>
      <c r="I256" s="24"/>
      <c r="J256" s="24"/>
      <c r="K256" s="24"/>
      <c r="L256" s="24"/>
      <c r="M256" s="24"/>
      <c r="N256" s="23"/>
      <c r="O256" s="89"/>
      <c r="P256" s="89"/>
      <c r="Q256" s="89"/>
      <c r="R256" s="89"/>
      <c r="S256" s="89"/>
      <c r="T256" s="89"/>
      <c r="U256" s="89"/>
      <c r="V256" s="91"/>
      <c r="W256" s="89"/>
      <c r="X256" s="92"/>
      <c r="Y256" s="89"/>
      <c r="Z256" s="89"/>
      <c r="AA256" s="89"/>
      <c r="AB256" s="89"/>
      <c r="AC256" s="89"/>
      <c r="AD256" s="91"/>
      <c r="AE256" s="91"/>
      <c r="AF256" s="91"/>
      <c r="AG256" s="89"/>
      <c r="AH256" s="91"/>
      <c r="AI256" s="91"/>
      <c r="AJ256" s="89"/>
      <c r="AK256" s="89"/>
      <c r="AL256" s="91"/>
      <c r="AM256" s="91"/>
      <c r="AN256" s="91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</row>
    <row r="257" spans="1:51" ht="12.75" customHeight="1">
      <c r="A257" s="24"/>
      <c r="B257" s="24"/>
      <c r="C257" s="24"/>
      <c r="D257" s="24"/>
      <c r="E257" s="24"/>
      <c r="F257" s="24"/>
      <c r="G257" s="38"/>
      <c r="H257" s="24"/>
      <c r="I257" s="24"/>
      <c r="J257" s="24"/>
      <c r="K257" s="24"/>
      <c r="L257" s="24"/>
      <c r="M257" s="24"/>
      <c r="N257" s="23"/>
      <c r="O257" s="89"/>
      <c r="P257" s="89"/>
      <c r="Q257" s="89"/>
      <c r="R257" s="89"/>
      <c r="S257" s="89"/>
      <c r="T257" s="89"/>
      <c r="U257" s="89"/>
      <c r="V257" s="91"/>
      <c r="W257" s="89"/>
      <c r="X257" s="92"/>
      <c r="Y257" s="89"/>
      <c r="Z257" s="89"/>
      <c r="AA257" s="89"/>
      <c r="AB257" s="89"/>
      <c r="AC257" s="89"/>
      <c r="AD257" s="91"/>
      <c r="AE257" s="91"/>
      <c r="AF257" s="91"/>
      <c r="AG257" s="89"/>
      <c r="AH257" s="91"/>
      <c r="AI257" s="91"/>
      <c r="AJ257" s="89"/>
      <c r="AK257" s="89"/>
      <c r="AL257" s="91"/>
      <c r="AM257" s="91"/>
      <c r="AN257" s="91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</row>
    <row r="258" spans="1:51" ht="12.75" customHeight="1">
      <c r="A258" s="24"/>
      <c r="B258" s="24"/>
      <c r="C258" s="24"/>
      <c r="D258" s="24"/>
      <c r="E258" s="24"/>
      <c r="F258" s="24"/>
      <c r="G258" s="38"/>
      <c r="H258" s="24"/>
      <c r="I258" s="24"/>
      <c r="J258" s="24"/>
      <c r="K258" s="24"/>
      <c r="L258" s="24"/>
      <c r="M258" s="24"/>
      <c r="N258" s="23"/>
      <c r="O258" s="89"/>
      <c r="P258" s="89"/>
      <c r="Q258" s="89"/>
      <c r="R258" s="89"/>
      <c r="S258" s="89"/>
      <c r="T258" s="89"/>
      <c r="U258" s="89"/>
      <c r="V258" s="91"/>
      <c r="W258" s="89"/>
      <c r="X258" s="92"/>
      <c r="Y258" s="89"/>
      <c r="Z258" s="89"/>
      <c r="AA258" s="89"/>
      <c r="AB258" s="89"/>
      <c r="AC258" s="89"/>
      <c r="AD258" s="91"/>
      <c r="AE258" s="91"/>
      <c r="AF258" s="91"/>
      <c r="AG258" s="89"/>
      <c r="AH258" s="91"/>
      <c r="AI258" s="91"/>
      <c r="AJ258" s="89"/>
      <c r="AK258" s="89"/>
      <c r="AL258" s="91"/>
      <c r="AM258" s="91"/>
      <c r="AN258" s="91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</row>
    <row r="259" spans="1:51" ht="12.75" customHeight="1">
      <c r="A259" s="24"/>
      <c r="B259" s="24"/>
      <c r="C259" s="24"/>
      <c r="D259" s="24"/>
      <c r="E259" s="24"/>
      <c r="F259" s="24"/>
      <c r="G259" s="38"/>
      <c r="H259" s="24"/>
      <c r="I259" s="24"/>
      <c r="J259" s="24"/>
      <c r="K259" s="24"/>
      <c r="L259" s="24"/>
      <c r="M259" s="24"/>
      <c r="N259" s="23"/>
      <c r="O259" s="89"/>
      <c r="P259" s="89"/>
      <c r="Q259" s="89"/>
      <c r="R259" s="89"/>
      <c r="S259" s="89"/>
      <c r="T259" s="89"/>
      <c r="U259" s="89"/>
      <c r="V259" s="91"/>
      <c r="W259" s="89"/>
      <c r="X259" s="92"/>
      <c r="Y259" s="89"/>
      <c r="Z259" s="89"/>
      <c r="AA259" s="89"/>
      <c r="AB259" s="89"/>
      <c r="AC259" s="89"/>
      <c r="AD259" s="91"/>
      <c r="AE259" s="91"/>
      <c r="AF259" s="91"/>
      <c r="AG259" s="89"/>
      <c r="AH259" s="91"/>
      <c r="AI259" s="91"/>
      <c r="AJ259" s="89"/>
      <c r="AK259" s="89"/>
      <c r="AL259" s="91"/>
      <c r="AM259" s="91"/>
      <c r="AN259" s="91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</row>
    <row r="260" spans="1:51" ht="12.75" customHeight="1">
      <c r="A260" s="24"/>
      <c r="B260" s="24"/>
      <c r="C260" s="24"/>
      <c r="D260" s="24"/>
      <c r="E260" s="24"/>
      <c r="F260" s="24"/>
      <c r="G260" s="38"/>
      <c r="H260" s="24"/>
      <c r="I260" s="24"/>
      <c r="J260" s="24"/>
      <c r="K260" s="24"/>
      <c r="L260" s="24"/>
      <c r="M260" s="24"/>
      <c r="N260" s="23"/>
      <c r="O260" s="89"/>
      <c r="P260" s="89"/>
      <c r="Q260" s="89"/>
      <c r="R260" s="89"/>
      <c r="S260" s="89"/>
      <c r="T260" s="89"/>
      <c r="U260" s="89"/>
      <c r="V260" s="91"/>
      <c r="W260" s="89"/>
      <c r="X260" s="92"/>
      <c r="Y260" s="89"/>
      <c r="Z260" s="89"/>
      <c r="AA260" s="89"/>
      <c r="AB260" s="89"/>
      <c r="AC260" s="89"/>
      <c r="AD260" s="91"/>
      <c r="AE260" s="91"/>
      <c r="AF260" s="91"/>
      <c r="AG260" s="89"/>
      <c r="AH260" s="91"/>
      <c r="AI260" s="91"/>
      <c r="AJ260" s="89"/>
      <c r="AK260" s="89"/>
      <c r="AL260" s="91"/>
      <c r="AM260" s="91"/>
      <c r="AN260" s="91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</row>
    <row r="261" spans="1:51" ht="12.75" customHeight="1">
      <c r="A261" s="24"/>
      <c r="B261" s="24"/>
      <c r="C261" s="24"/>
      <c r="D261" s="24"/>
      <c r="E261" s="24"/>
      <c r="F261" s="24"/>
      <c r="G261" s="38"/>
      <c r="H261" s="24"/>
      <c r="I261" s="24"/>
      <c r="J261" s="24"/>
      <c r="K261" s="24"/>
      <c r="L261" s="24"/>
      <c r="M261" s="24"/>
      <c r="N261" s="23"/>
      <c r="O261" s="89"/>
      <c r="P261" s="89"/>
      <c r="Q261" s="89"/>
      <c r="R261" s="89"/>
      <c r="S261" s="89"/>
      <c r="T261" s="89"/>
      <c r="U261" s="89"/>
      <c r="V261" s="91"/>
      <c r="W261" s="89"/>
      <c r="X261" s="92"/>
      <c r="Y261" s="89"/>
      <c r="Z261" s="89"/>
      <c r="AA261" s="89"/>
      <c r="AB261" s="89"/>
      <c r="AC261" s="89"/>
      <c r="AD261" s="91"/>
      <c r="AE261" s="91"/>
      <c r="AF261" s="91"/>
      <c r="AG261" s="89"/>
      <c r="AH261" s="91"/>
      <c r="AI261" s="91"/>
      <c r="AJ261" s="89"/>
      <c r="AK261" s="89"/>
      <c r="AL261" s="91"/>
      <c r="AM261" s="91"/>
      <c r="AN261" s="91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</row>
    <row r="262" spans="1:51" ht="12.75" customHeight="1">
      <c r="A262" s="24"/>
      <c r="B262" s="24"/>
      <c r="C262" s="24"/>
      <c r="D262" s="24"/>
      <c r="E262" s="24"/>
      <c r="F262" s="24"/>
      <c r="G262" s="38"/>
      <c r="H262" s="24"/>
      <c r="I262" s="24"/>
      <c r="J262" s="24"/>
      <c r="K262" s="24"/>
      <c r="L262" s="24"/>
      <c r="M262" s="24"/>
      <c r="N262" s="23"/>
      <c r="O262" s="89"/>
      <c r="P262" s="89"/>
      <c r="Q262" s="89"/>
      <c r="R262" s="89"/>
      <c r="S262" s="89"/>
      <c r="T262" s="89"/>
      <c r="U262" s="89"/>
      <c r="V262" s="91"/>
      <c r="W262" s="89"/>
      <c r="X262" s="92"/>
      <c r="Y262" s="89"/>
      <c r="Z262" s="89"/>
      <c r="AA262" s="89"/>
      <c r="AB262" s="89"/>
      <c r="AC262" s="89"/>
      <c r="AD262" s="91"/>
      <c r="AE262" s="91"/>
      <c r="AF262" s="91"/>
      <c r="AG262" s="89"/>
      <c r="AH262" s="91"/>
      <c r="AI262" s="91"/>
      <c r="AJ262" s="89"/>
      <c r="AK262" s="89"/>
      <c r="AL262" s="91"/>
      <c r="AM262" s="91"/>
      <c r="AN262" s="91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</row>
    <row r="263" spans="1:51" ht="12.75" customHeight="1">
      <c r="A263" s="24"/>
      <c r="B263" s="24"/>
      <c r="C263" s="24"/>
      <c r="D263" s="24"/>
      <c r="E263" s="24"/>
      <c r="F263" s="24"/>
      <c r="G263" s="38"/>
      <c r="H263" s="24"/>
      <c r="I263" s="24"/>
      <c r="J263" s="24"/>
      <c r="K263" s="24"/>
      <c r="L263" s="24"/>
      <c r="M263" s="24"/>
      <c r="N263" s="23"/>
      <c r="O263" s="89"/>
      <c r="P263" s="89"/>
      <c r="Q263" s="89"/>
      <c r="R263" s="89"/>
      <c r="S263" s="89"/>
      <c r="T263" s="89"/>
      <c r="U263" s="89"/>
      <c r="V263" s="91"/>
      <c r="W263" s="89"/>
      <c r="X263" s="92"/>
      <c r="Y263" s="89"/>
      <c r="Z263" s="89"/>
      <c r="AA263" s="89"/>
      <c r="AB263" s="89"/>
      <c r="AC263" s="89"/>
      <c r="AD263" s="91"/>
      <c r="AE263" s="91"/>
      <c r="AF263" s="91"/>
      <c r="AG263" s="89"/>
      <c r="AH263" s="91"/>
      <c r="AI263" s="91"/>
      <c r="AJ263" s="89"/>
      <c r="AK263" s="89"/>
      <c r="AL263" s="91"/>
      <c r="AM263" s="91"/>
      <c r="AN263" s="91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</row>
    <row r="264" spans="1:51" ht="12.75" customHeight="1">
      <c r="A264" s="24"/>
      <c r="B264" s="24"/>
      <c r="C264" s="24"/>
      <c r="D264" s="24"/>
      <c r="E264" s="24"/>
      <c r="F264" s="24"/>
      <c r="G264" s="38"/>
      <c r="H264" s="24"/>
      <c r="I264" s="24"/>
      <c r="J264" s="24"/>
      <c r="K264" s="24"/>
      <c r="L264" s="24"/>
      <c r="M264" s="24"/>
      <c r="N264" s="23"/>
      <c r="O264" s="89"/>
      <c r="P264" s="89"/>
      <c r="Q264" s="89"/>
      <c r="R264" s="89"/>
      <c r="S264" s="89"/>
      <c r="T264" s="89"/>
      <c r="U264" s="89"/>
      <c r="V264" s="91"/>
      <c r="W264" s="89"/>
      <c r="X264" s="92"/>
      <c r="Y264" s="89"/>
      <c r="Z264" s="89"/>
      <c r="AA264" s="89"/>
      <c r="AB264" s="89"/>
      <c r="AC264" s="89"/>
      <c r="AD264" s="91"/>
      <c r="AE264" s="91"/>
      <c r="AF264" s="91"/>
      <c r="AG264" s="89"/>
      <c r="AH264" s="91"/>
      <c r="AI264" s="91"/>
      <c r="AJ264" s="89"/>
      <c r="AK264" s="89"/>
      <c r="AL264" s="91"/>
      <c r="AM264" s="91"/>
      <c r="AN264" s="91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</row>
    <row r="265" spans="1:51" ht="12.75" customHeight="1">
      <c r="A265" s="24"/>
      <c r="B265" s="24"/>
      <c r="C265" s="24"/>
      <c r="D265" s="24"/>
      <c r="E265" s="24"/>
      <c r="F265" s="24"/>
      <c r="G265" s="38"/>
      <c r="H265" s="24"/>
      <c r="I265" s="24"/>
      <c r="J265" s="24"/>
      <c r="K265" s="24"/>
      <c r="L265" s="24"/>
      <c r="M265" s="24"/>
      <c r="N265" s="23"/>
      <c r="O265" s="89"/>
      <c r="P265" s="89"/>
      <c r="Q265" s="89"/>
      <c r="R265" s="89"/>
      <c r="S265" s="89"/>
      <c r="T265" s="89"/>
      <c r="U265" s="89"/>
      <c r="V265" s="91"/>
      <c r="W265" s="89"/>
      <c r="X265" s="92"/>
      <c r="Y265" s="89"/>
      <c r="Z265" s="89"/>
      <c r="AA265" s="89"/>
      <c r="AB265" s="89"/>
      <c r="AC265" s="89"/>
      <c r="AD265" s="91"/>
      <c r="AE265" s="91"/>
      <c r="AF265" s="91"/>
      <c r="AG265" s="89"/>
      <c r="AH265" s="91"/>
      <c r="AI265" s="91"/>
      <c r="AJ265" s="89"/>
      <c r="AK265" s="89"/>
      <c r="AL265" s="91"/>
      <c r="AM265" s="91"/>
      <c r="AN265" s="91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</row>
    <row r="266" spans="1:51" ht="12.75" customHeight="1">
      <c r="A266" s="24"/>
      <c r="B266" s="24"/>
      <c r="C266" s="24"/>
      <c r="D266" s="24"/>
      <c r="E266" s="24"/>
      <c r="F266" s="24"/>
      <c r="G266" s="38"/>
      <c r="H266" s="24"/>
      <c r="I266" s="24"/>
      <c r="J266" s="24"/>
      <c r="K266" s="24"/>
      <c r="L266" s="24"/>
      <c r="M266" s="24"/>
      <c r="N266" s="23"/>
      <c r="O266" s="89"/>
      <c r="P266" s="89"/>
      <c r="Q266" s="89"/>
      <c r="R266" s="89"/>
      <c r="S266" s="89"/>
      <c r="T266" s="89"/>
      <c r="U266" s="89"/>
      <c r="V266" s="91"/>
      <c r="W266" s="89"/>
      <c r="X266" s="92"/>
      <c r="Y266" s="89"/>
      <c r="Z266" s="89"/>
      <c r="AA266" s="89"/>
      <c r="AB266" s="89"/>
      <c r="AC266" s="89"/>
      <c r="AD266" s="91"/>
      <c r="AE266" s="91"/>
      <c r="AF266" s="91"/>
      <c r="AG266" s="89"/>
      <c r="AH266" s="91"/>
      <c r="AI266" s="91"/>
      <c r="AJ266" s="89"/>
      <c r="AK266" s="89"/>
      <c r="AL266" s="91"/>
      <c r="AM266" s="91"/>
      <c r="AN266" s="91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</row>
    <row r="267" spans="1:51" ht="12.75" customHeight="1">
      <c r="A267" s="24"/>
      <c r="B267" s="24"/>
      <c r="C267" s="24"/>
      <c r="D267" s="24"/>
      <c r="E267" s="24"/>
      <c r="F267" s="24"/>
      <c r="G267" s="38"/>
      <c r="H267" s="24"/>
      <c r="I267" s="24"/>
      <c r="J267" s="24"/>
      <c r="K267" s="24"/>
      <c r="L267" s="24"/>
      <c r="M267" s="24"/>
      <c r="N267" s="23"/>
      <c r="O267" s="89"/>
      <c r="P267" s="89"/>
      <c r="Q267" s="89"/>
      <c r="R267" s="89"/>
      <c r="S267" s="89"/>
      <c r="T267" s="89"/>
      <c r="U267" s="89"/>
      <c r="V267" s="91"/>
      <c r="W267" s="89"/>
      <c r="X267" s="92"/>
      <c r="Y267" s="89"/>
      <c r="Z267" s="89"/>
      <c r="AA267" s="89"/>
      <c r="AB267" s="89"/>
      <c r="AC267" s="89"/>
      <c r="AD267" s="91"/>
      <c r="AE267" s="91"/>
      <c r="AF267" s="91"/>
      <c r="AG267" s="89"/>
      <c r="AH267" s="91"/>
      <c r="AI267" s="91"/>
      <c r="AJ267" s="89"/>
      <c r="AK267" s="89"/>
      <c r="AL267" s="91"/>
      <c r="AM267" s="91"/>
      <c r="AN267" s="91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</row>
    <row r="268" spans="1:51" ht="12.75" customHeight="1">
      <c r="A268" s="24"/>
      <c r="B268" s="24"/>
      <c r="C268" s="24"/>
      <c r="D268" s="24"/>
      <c r="E268" s="24"/>
      <c r="F268" s="24"/>
      <c r="G268" s="38"/>
      <c r="H268" s="24"/>
      <c r="I268" s="24"/>
      <c r="J268" s="24"/>
      <c r="K268" s="24"/>
      <c r="L268" s="24"/>
      <c r="M268" s="24"/>
      <c r="N268" s="23"/>
      <c r="O268" s="89"/>
      <c r="P268" s="89"/>
      <c r="Q268" s="89"/>
      <c r="R268" s="89"/>
      <c r="S268" s="89"/>
      <c r="T268" s="89"/>
      <c r="U268" s="89"/>
      <c r="V268" s="91"/>
      <c r="W268" s="89"/>
      <c r="X268" s="92"/>
      <c r="Y268" s="89"/>
      <c r="Z268" s="89"/>
      <c r="AA268" s="89"/>
      <c r="AB268" s="89"/>
      <c r="AC268" s="89"/>
      <c r="AD268" s="91"/>
      <c r="AE268" s="91"/>
      <c r="AF268" s="91"/>
      <c r="AG268" s="89"/>
      <c r="AH268" s="91"/>
      <c r="AI268" s="91"/>
      <c r="AJ268" s="89"/>
      <c r="AK268" s="89"/>
      <c r="AL268" s="91"/>
      <c r="AM268" s="91"/>
      <c r="AN268" s="91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</row>
    <row r="269" spans="1:51" ht="12.75" customHeight="1">
      <c r="A269" s="24"/>
      <c r="B269" s="24"/>
      <c r="C269" s="24"/>
      <c r="D269" s="24"/>
      <c r="E269" s="24"/>
      <c r="F269" s="24"/>
      <c r="G269" s="38"/>
      <c r="H269" s="24"/>
      <c r="I269" s="24"/>
      <c r="J269" s="24"/>
      <c r="K269" s="24"/>
      <c r="L269" s="24"/>
      <c r="M269" s="24"/>
      <c r="N269" s="23"/>
      <c r="O269" s="89"/>
      <c r="P269" s="89"/>
      <c r="Q269" s="89"/>
      <c r="R269" s="89"/>
      <c r="S269" s="89"/>
      <c r="T269" s="89"/>
      <c r="U269" s="89"/>
      <c r="V269" s="91"/>
      <c r="W269" s="89"/>
      <c r="X269" s="92"/>
      <c r="Y269" s="89"/>
      <c r="Z269" s="89"/>
      <c r="AA269" s="89"/>
      <c r="AB269" s="89"/>
      <c r="AC269" s="89"/>
      <c r="AD269" s="91"/>
      <c r="AE269" s="91"/>
      <c r="AF269" s="91"/>
      <c r="AG269" s="89"/>
      <c r="AH269" s="91"/>
      <c r="AI269" s="91"/>
      <c r="AJ269" s="89"/>
      <c r="AK269" s="89"/>
      <c r="AL269" s="91"/>
      <c r="AM269" s="91"/>
      <c r="AN269" s="91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</row>
    <row r="270" spans="1:51" ht="12.75" customHeight="1">
      <c r="A270" s="24"/>
      <c r="B270" s="24"/>
      <c r="C270" s="24"/>
      <c r="D270" s="24"/>
      <c r="E270" s="24"/>
      <c r="F270" s="24"/>
      <c r="G270" s="38"/>
      <c r="H270" s="24"/>
      <c r="I270" s="24"/>
      <c r="J270" s="24"/>
      <c r="K270" s="24"/>
      <c r="L270" s="24"/>
      <c r="M270" s="24"/>
      <c r="N270" s="23"/>
      <c r="O270" s="89"/>
      <c r="P270" s="89"/>
      <c r="Q270" s="89"/>
      <c r="R270" s="89"/>
      <c r="S270" s="89"/>
      <c r="T270" s="89"/>
      <c r="U270" s="89"/>
      <c r="V270" s="91"/>
      <c r="W270" s="89"/>
      <c r="X270" s="92"/>
      <c r="Y270" s="89"/>
      <c r="Z270" s="89"/>
      <c r="AA270" s="89"/>
      <c r="AB270" s="89"/>
      <c r="AC270" s="89"/>
      <c r="AD270" s="91"/>
      <c r="AE270" s="91"/>
      <c r="AF270" s="91"/>
      <c r="AG270" s="89"/>
      <c r="AH270" s="91"/>
      <c r="AI270" s="91"/>
      <c r="AJ270" s="89"/>
      <c r="AK270" s="89"/>
      <c r="AL270" s="91"/>
      <c r="AM270" s="91"/>
      <c r="AN270" s="91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</row>
    <row r="271" spans="1:51" ht="12.75" customHeight="1">
      <c r="A271" s="24"/>
      <c r="B271" s="24"/>
      <c r="C271" s="24"/>
      <c r="D271" s="24"/>
      <c r="E271" s="24"/>
      <c r="F271" s="24"/>
      <c r="G271" s="38"/>
      <c r="H271" s="24"/>
      <c r="I271" s="24"/>
      <c r="J271" s="24"/>
      <c r="K271" s="24"/>
      <c r="L271" s="24"/>
      <c r="M271" s="24"/>
      <c r="N271" s="23"/>
      <c r="O271" s="89"/>
      <c r="P271" s="89"/>
      <c r="Q271" s="89"/>
      <c r="R271" s="89"/>
      <c r="S271" s="89"/>
      <c r="T271" s="89"/>
      <c r="U271" s="89"/>
      <c r="V271" s="91"/>
      <c r="W271" s="89"/>
      <c r="X271" s="92"/>
      <c r="Y271" s="89"/>
      <c r="Z271" s="89"/>
      <c r="AA271" s="89"/>
      <c r="AB271" s="89"/>
      <c r="AC271" s="89"/>
      <c r="AD271" s="91"/>
      <c r="AE271" s="91"/>
      <c r="AF271" s="91"/>
      <c r="AG271" s="89"/>
      <c r="AH271" s="91"/>
      <c r="AI271" s="91"/>
      <c r="AJ271" s="89"/>
      <c r="AK271" s="89"/>
      <c r="AL271" s="91"/>
      <c r="AM271" s="91"/>
      <c r="AN271" s="91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</row>
    <row r="272" spans="1:51" ht="12.75" customHeight="1">
      <c r="A272" s="24"/>
      <c r="B272" s="24"/>
      <c r="C272" s="24"/>
      <c r="D272" s="24"/>
      <c r="E272" s="24"/>
      <c r="F272" s="24"/>
      <c r="G272" s="38"/>
      <c r="H272" s="24"/>
      <c r="I272" s="24"/>
      <c r="J272" s="24"/>
      <c r="K272" s="24"/>
      <c r="L272" s="24"/>
      <c r="M272" s="24"/>
      <c r="N272" s="23"/>
      <c r="O272" s="89"/>
      <c r="P272" s="89"/>
      <c r="Q272" s="89"/>
      <c r="R272" s="89"/>
      <c r="S272" s="89"/>
      <c r="T272" s="89"/>
      <c r="U272" s="89"/>
      <c r="V272" s="91"/>
      <c r="W272" s="89"/>
      <c r="X272" s="92"/>
      <c r="Y272" s="89"/>
      <c r="Z272" s="89"/>
      <c r="AA272" s="89"/>
      <c r="AB272" s="89"/>
      <c r="AC272" s="89"/>
      <c r="AD272" s="91"/>
      <c r="AE272" s="91"/>
      <c r="AF272" s="91"/>
      <c r="AG272" s="89"/>
      <c r="AH272" s="91"/>
      <c r="AI272" s="91"/>
      <c r="AJ272" s="89"/>
      <c r="AK272" s="89"/>
      <c r="AL272" s="91"/>
      <c r="AM272" s="91"/>
      <c r="AN272" s="91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</row>
    <row r="273" spans="1:51" ht="12.75" customHeight="1">
      <c r="A273" s="24"/>
      <c r="B273" s="24"/>
      <c r="C273" s="24"/>
      <c r="D273" s="24"/>
      <c r="E273" s="24"/>
      <c r="F273" s="24"/>
      <c r="G273" s="38"/>
      <c r="H273" s="24"/>
      <c r="I273" s="24"/>
      <c r="J273" s="24"/>
      <c r="K273" s="24"/>
      <c r="L273" s="24"/>
      <c r="M273" s="24"/>
      <c r="N273" s="23"/>
      <c r="O273" s="89"/>
      <c r="P273" s="89"/>
      <c r="Q273" s="89"/>
      <c r="R273" s="89"/>
      <c r="S273" s="89"/>
      <c r="T273" s="89"/>
      <c r="U273" s="89"/>
      <c r="V273" s="91"/>
      <c r="W273" s="89"/>
      <c r="X273" s="92"/>
      <c r="Y273" s="89"/>
      <c r="Z273" s="89"/>
      <c r="AA273" s="89"/>
      <c r="AB273" s="89"/>
      <c r="AC273" s="89"/>
      <c r="AD273" s="91"/>
      <c r="AE273" s="91"/>
      <c r="AF273" s="91"/>
      <c r="AG273" s="89"/>
      <c r="AH273" s="91"/>
      <c r="AI273" s="91"/>
      <c r="AJ273" s="89"/>
      <c r="AK273" s="89"/>
      <c r="AL273" s="91"/>
      <c r="AM273" s="91"/>
      <c r="AN273" s="91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</row>
    <row r="274" spans="1:51" ht="12.75" customHeight="1">
      <c r="A274" s="24"/>
      <c r="B274" s="24"/>
      <c r="C274" s="24"/>
      <c r="D274" s="24"/>
      <c r="E274" s="24"/>
      <c r="F274" s="24"/>
      <c r="G274" s="38"/>
      <c r="H274" s="24"/>
      <c r="I274" s="24"/>
      <c r="J274" s="24"/>
      <c r="K274" s="24"/>
      <c r="L274" s="24"/>
      <c r="M274" s="24"/>
      <c r="N274" s="23"/>
      <c r="O274" s="89"/>
      <c r="P274" s="89"/>
      <c r="Q274" s="89"/>
      <c r="R274" s="89"/>
      <c r="S274" s="89"/>
      <c r="T274" s="89"/>
      <c r="U274" s="89"/>
      <c r="V274" s="91"/>
      <c r="W274" s="89"/>
      <c r="X274" s="92"/>
      <c r="Y274" s="89"/>
      <c r="Z274" s="89"/>
      <c r="AA274" s="89"/>
      <c r="AB274" s="89"/>
      <c r="AC274" s="89"/>
      <c r="AD274" s="91"/>
      <c r="AE274" s="91"/>
      <c r="AF274" s="91"/>
      <c r="AG274" s="89"/>
      <c r="AH274" s="91"/>
      <c r="AI274" s="91"/>
      <c r="AJ274" s="89"/>
      <c r="AK274" s="89"/>
      <c r="AL274" s="91"/>
      <c r="AM274" s="91"/>
      <c r="AN274" s="91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</row>
    <row r="275" spans="1:51" ht="12.75" customHeight="1">
      <c r="A275" s="24"/>
      <c r="B275" s="24"/>
      <c r="C275" s="24"/>
      <c r="D275" s="24"/>
      <c r="E275" s="24"/>
      <c r="F275" s="24"/>
      <c r="G275" s="38"/>
      <c r="H275" s="24"/>
      <c r="I275" s="24"/>
      <c r="J275" s="24"/>
      <c r="K275" s="24"/>
      <c r="L275" s="24"/>
      <c r="M275" s="24"/>
      <c r="N275" s="23"/>
      <c r="O275" s="89"/>
      <c r="P275" s="89"/>
      <c r="Q275" s="89"/>
      <c r="R275" s="89"/>
      <c r="S275" s="89"/>
      <c r="T275" s="89"/>
      <c r="U275" s="89"/>
      <c r="V275" s="91"/>
      <c r="W275" s="89"/>
      <c r="X275" s="92"/>
      <c r="Y275" s="89"/>
      <c r="Z275" s="89"/>
      <c r="AA275" s="89"/>
      <c r="AB275" s="89"/>
      <c r="AC275" s="89"/>
      <c r="AD275" s="91"/>
      <c r="AE275" s="91"/>
      <c r="AF275" s="91"/>
      <c r="AG275" s="89"/>
      <c r="AH275" s="91"/>
      <c r="AI275" s="91"/>
      <c r="AJ275" s="89"/>
      <c r="AK275" s="89"/>
      <c r="AL275" s="91"/>
      <c r="AM275" s="91"/>
      <c r="AN275" s="91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</row>
    <row r="276" spans="1:51" ht="12.75" customHeight="1">
      <c r="A276" s="24"/>
      <c r="B276" s="24"/>
      <c r="C276" s="24"/>
      <c r="D276" s="24"/>
      <c r="E276" s="24"/>
      <c r="F276" s="24"/>
      <c r="G276" s="38"/>
      <c r="H276" s="24"/>
      <c r="I276" s="24"/>
      <c r="J276" s="24"/>
      <c r="K276" s="24"/>
      <c r="L276" s="24"/>
      <c r="M276" s="24"/>
      <c r="N276" s="23"/>
      <c r="O276" s="89"/>
      <c r="P276" s="89"/>
      <c r="Q276" s="89"/>
      <c r="R276" s="89"/>
      <c r="S276" s="89"/>
      <c r="T276" s="89"/>
      <c r="U276" s="89"/>
      <c r="V276" s="91"/>
      <c r="W276" s="89"/>
      <c r="X276" s="92"/>
      <c r="Y276" s="89"/>
      <c r="Z276" s="89"/>
      <c r="AA276" s="89"/>
      <c r="AB276" s="89"/>
      <c r="AC276" s="89"/>
      <c r="AD276" s="91"/>
      <c r="AE276" s="91"/>
      <c r="AF276" s="91"/>
      <c r="AG276" s="89"/>
      <c r="AH276" s="91"/>
      <c r="AI276" s="91"/>
      <c r="AJ276" s="89"/>
      <c r="AK276" s="89"/>
      <c r="AL276" s="91"/>
      <c r="AM276" s="91"/>
      <c r="AN276" s="91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</row>
    <row r="277" spans="1:51" ht="12.75" customHeight="1">
      <c r="A277" s="24"/>
      <c r="B277" s="24"/>
      <c r="C277" s="24"/>
      <c r="D277" s="24"/>
      <c r="E277" s="24"/>
      <c r="F277" s="24"/>
      <c r="G277" s="38"/>
      <c r="H277" s="24"/>
      <c r="I277" s="24"/>
      <c r="J277" s="24"/>
      <c r="K277" s="24"/>
      <c r="L277" s="24"/>
      <c r="M277" s="24"/>
      <c r="N277" s="23"/>
      <c r="O277" s="89"/>
      <c r="P277" s="89"/>
      <c r="Q277" s="89"/>
      <c r="R277" s="89"/>
      <c r="S277" s="89"/>
      <c r="T277" s="89"/>
      <c r="U277" s="89"/>
      <c r="V277" s="91"/>
      <c r="W277" s="89"/>
      <c r="X277" s="92"/>
      <c r="Y277" s="89"/>
      <c r="Z277" s="89"/>
      <c r="AA277" s="89"/>
      <c r="AB277" s="89"/>
      <c r="AC277" s="89"/>
      <c r="AD277" s="91"/>
      <c r="AE277" s="91"/>
      <c r="AF277" s="91"/>
      <c r="AG277" s="89"/>
      <c r="AH277" s="91"/>
      <c r="AI277" s="91"/>
      <c r="AJ277" s="89"/>
      <c r="AK277" s="89"/>
      <c r="AL277" s="91"/>
      <c r="AM277" s="91"/>
      <c r="AN277" s="91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</row>
    <row r="278" spans="1:51" ht="12.75" customHeight="1">
      <c r="A278" s="24"/>
      <c r="B278" s="24"/>
      <c r="C278" s="24"/>
      <c r="D278" s="24"/>
      <c r="E278" s="24"/>
      <c r="F278" s="24"/>
      <c r="G278" s="38"/>
      <c r="H278" s="24"/>
      <c r="I278" s="24"/>
      <c r="J278" s="24"/>
      <c r="K278" s="24"/>
      <c r="L278" s="24"/>
      <c r="M278" s="24"/>
      <c r="N278" s="23"/>
      <c r="O278" s="89"/>
      <c r="P278" s="89"/>
      <c r="Q278" s="89"/>
      <c r="R278" s="89"/>
      <c r="S278" s="89"/>
      <c r="T278" s="89"/>
      <c r="U278" s="89"/>
      <c r="V278" s="91"/>
      <c r="W278" s="89"/>
      <c r="X278" s="92"/>
      <c r="Y278" s="89"/>
      <c r="Z278" s="89"/>
      <c r="AA278" s="89"/>
      <c r="AB278" s="89"/>
      <c r="AC278" s="89"/>
      <c r="AD278" s="91"/>
      <c r="AE278" s="91"/>
      <c r="AF278" s="91"/>
      <c r="AG278" s="89"/>
      <c r="AH278" s="91"/>
      <c r="AI278" s="91"/>
      <c r="AJ278" s="89"/>
      <c r="AK278" s="89"/>
      <c r="AL278" s="91"/>
      <c r="AM278" s="91"/>
      <c r="AN278" s="91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</row>
    <row r="279" spans="1:51" ht="12.75" customHeight="1">
      <c r="A279" s="24"/>
      <c r="B279" s="24"/>
      <c r="C279" s="24"/>
      <c r="D279" s="24"/>
      <c r="E279" s="24"/>
      <c r="F279" s="24"/>
      <c r="G279" s="38"/>
      <c r="H279" s="24"/>
      <c r="I279" s="24"/>
      <c r="J279" s="24"/>
      <c r="K279" s="24"/>
      <c r="L279" s="24"/>
      <c r="M279" s="24"/>
      <c r="N279" s="23"/>
      <c r="O279" s="89"/>
      <c r="P279" s="89"/>
      <c r="Q279" s="89"/>
      <c r="R279" s="89"/>
      <c r="S279" s="89"/>
      <c r="T279" s="89"/>
      <c r="U279" s="89"/>
      <c r="V279" s="91"/>
      <c r="W279" s="89"/>
      <c r="X279" s="92"/>
      <c r="Y279" s="89"/>
      <c r="Z279" s="89"/>
      <c r="AA279" s="89"/>
      <c r="AB279" s="89"/>
      <c r="AC279" s="89"/>
      <c r="AD279" s="91"/>
      <c r="AE279" s="91"/>
      <c r="AF279" s="91"/>
      <c r="AG279" s="89"/>
      <c r="AH279" s="91"/>
      <c r="AI279" s="91"/>
      <c r="AJ279" s="89"/>
      <c r="AK279" s="89"/>
      <c r="AL279" s="91"/>
      <c r="AM279" s="91"/>
      <c r="AN279" s="91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</row>
    <row r="280" spans="1:51" ht="12.75" customHeight="1">
      <c r="A280" s="24"/>
      <c r="B280" s="24"/>
      <c r="C280" s="24"/>
      <c r="D280" s="24"/>
      <c r="E280" s="24"/>
      <c r="F280" s="24"/>
      <c r="G280" s="38"/>
      <c r="H280" s="24"/>
      <c r="I280" s="24"/>
      <c r="J280" s="24"/>
      <c r="K280" s="24"/>
      <c r="L280" s="24"/>
      <c r="M280" s="24"/>
      <c r="N280" s="23"/>
      <c r="O280" s="89"/>
      <c r="P280" s="89"/>
      <c r="Q280" s="89"/>
      <c r="R280" s="89"/>
      <c r="S280" s="89"/>
      <c r="T280" s="89"/>
      <c r="U280" s="89"/>
      <c r="V280" s="91"/>
      <c r="W280" s="89"/>
      <c r="X280" s="92"/>
      <c r="Y280" s="89"/>
      <c r="Z280" s="89"/>
      <c r="AA280" s="89"/>
      <c r="AB280" s="89"/>
      <c r="AC280" s="89"/>
      <c r="AD280" s="91"/>
      <c r="AE280" s="91"/>
      <c r="AF280" s="91"/>
      <c r="AG280" s="89"/>
      <c r="AH280" s="91"/>
      <c r="AI280" s="91"/>
      <c r="AJ280" s="89"/>
      <c r="AK280" s="89"/>
      <c r="AL280" s="91"/>
      <c r="AM280" s="91"/>
      <c r="AN280" s="91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</row>
    <row r="281" spans="1:51" ht="12.75" customHeight="1">
      <c r="A281" s="24"/>
      <c r="B281" s="24"/>
      <c r="C281" s="24"/>
      <c r="D281" s="24"/>
      <c r="E281" s="24"/>
      <c r="F281" s="24"/>
      <c r="G281" s="38"/>
      <c r="H281" s="24"/>
      <c r="I281" s="24"/>
      <c r="J281" s="24"/>
      <c r="K281" s="24"/>
      <c r="L281" s="24"/>
      <c r="M281" s="24"/>
      <c r="N281" s="23"/>
      <c r="O281" s="89"/>
      <c r="P281" s="89"/>
      <c r="Q281" s="89"/>
      <c r="R281" s="89"/>
      <c r="S281" s="89"/>
      <c r="T281" s="89"/>
      <c r="U281" s="89"/>
      <c r="V281" s="91"/>
      <c r="W281" s="89"/>
      <c r="X281" s="92"/>
      <c r="Y281" s="89"/>
      <c r="Z281" s="89"/>
      <c r="AA281" s="89"/>
      <c r="AB281" s="89"/>
      <c r="AC281" s="89"/>
      <c r="AD281" s="91"/>
      <c r="AE281" s="91"/>
      <c r="AF281" s="91"/>
      <c r="AG281" s="89"/>
      <c r="AH281" s="91"/>
      <c r="AI281" s="91"/>
      <c r="AJ281" s="89"/>
      <c r="AK281" s="89"/>
      <c r="AL281" s="91"/>
      <c r="AM281" s="91"/>
      <c r="AN281" s="91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</row>
    <row r="282" spans="1:51" ht="12.75" customHeight="1">
      <c r="A282" s="24"/>
      <c r="B282" s="24"/>
      <c r="C282" s="24"/>
      <c r="D282" s="24"/>
      <c r="E282" s="24"/>
      <c r="F282" s="24"/>
      <c r="G282" s="38"/>
      <c r="H282" s="24"/>
      <c r="I282" s="24"/>
      <c r="J282" s="24"/>
      <c r="K282" s="24"/>
      <c r="L282" s="24"/>
      <c r="M282" s="24"/>
      <c r="N282" s="23"/>
      <c r="O282" s="89"/>
      <c r="P282" s="89"/>
      <c r="Q282" s="89"/>
      <c r="R282" s="89"/>
      <c r="S282" s="89"/>
      <c r="T282" s="89"/>
      <c r="U282" s="89"/>
      <c r="V282" s="91"/>
      <c r="W282" s="89"/>
      <c r="X282" s="92"/>
      <c r="Y282" s="89"/>
      <c r="Z282" s="89"/>
      <c r="AA282" s="89"/>
      <c r="AB282" s="89"/>
      <c r="AC282" s="89"/>
      <c r="AD282" s="91"/>
      <c r="AE282" s="91"/>
      <c r="AF282" s="91"/>
      <c r="AG282" s="89"/>
      <c r="AH282" s="91"/>
      <c r="AI282" s="91"/>
      <c r="AJ282" s="89"/>
      <c r="AK282" s="89"/>
      <c r="AL282" s="91"/>
      <c r="AM282" s="91"/>
      <c r="AN282" s="91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</row>
    <row r="283" spans="1:51" ht="12.75" customHeight="1">
      <c r="A283" s="24"/>
      <c r="B283" s="24"/>
      <c r="C283" s="24"/>
      <c r="D283" s="24"/>
      <c r="E283" s="24"/>
      <c r="F283" s="24"/>
      <c r="G283" s="38"/>
      <c r="H283" s="24"/>
      <c r="I283" s="24"/>
      <c r="J283" s="24"/>
      <c r="K283" s="24"/>
      <c r="L283" s="24"/>
      <c r="M283" s="24"/>
      <c r="N283" s="23"/>
      <c r="O283" s="89"/>
      <c r="P283" s="89"/>
      <c r="Q283" s="89"/>
      <c r="R283" s="89"/>
      <c r="S283" s="89"/>
      <c r="T283" s="89"/>
      <c r="U283" s="89"/>
      <c r="V283" s="91"/>
      <c r="W283" s="89"/>
      <c r="X283" s="92"/>
      <c r="Y283" s="89"/>
      <c r="Z283" s="89"/>
      <c r="AA283" s="89"/>
      <c r="AB283" s="89"/>
      <c r="AC283" s="89"/>
      <c r="AD283" s="91"/>
      <c r="AE283" s="91"/>
      <c r="AF283" s="91"/>
      <c r="AG283" s="89"/>
      <c r="AH283" s="91"/>
      <c r="AI283" s="91"/>
      <c r="AJ283" s="89"/>
      <c r="AK283" s="89"/>
      <c r="AL283" s="91"/>
      <c r="AM283" s="91"/>
      <c r="AN283" s="91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</row>
    <row r="284" spans="1:51" ht="12.75" customHeight="1">
      <c r="A284" s="24"/>
      <c r="B284" s="24"/>
      <c r="C284" s="24"/>
      <c r="D284" s="24"/>
      <c r="E284" s="24"/>
      <c r="F284" s="24"/>
      <c r="G284" s="38"/>
      <c r="H284" s="24"/>
      <c r="I284" s="24"/>
      <c r="J284" s="24"/>
      <c r="K284" s="24"/>
      <c r="L284" s="24"/>
      <c r="M284" s="24"/>
      <c r="N284" s="23"/>
      <c r="O284" s="89"/>
      <c r="P284" s="89"/>
      <c r="Q284" s="89"/>
      <c r="R284" s="89"/>
      <c r="S284" s="89"/>
      <c r="T284" s="89"/>
      <c r="U284" s="89"/>
      <c r="V284" s="91"/>
      <c r="W284" s="89"/>
      <c r="X284" s="92"/>
      <c r="Y284" s="89"/>
      <c r="Z284" s="89"/>
      <c r="AA284" s="89"/>
      <c r="AB284" s="89"/>
      <c r="AC284" s="89"/>
      <c r="AD284" s="91"/>
      <c r="AE284" s="91"/>
      <c r="AF284" s="91"/>
      <c r="AG284" s="89"/>
      <c r="AH284" s="91"/>
      <c r="AI284" s="91"/>
      <c r="AJ284" s="89"/>
      <c r="AK284" s="89"/>
      <c r="AL284" s="91"/>
      <c r="AM284" s="91"/>
      <c r="AN284" s="91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</row>
    <row r="285" spans="1:51" ht="12.75" customHeight="1">
      <c r="A285" s="24"/>
      <c r="B285" s="24"/>
      <c r="C285" s="24"/>
      <c r="D285" s="24"/>
      <c r="E285" s="24"/>
      <c r="F285" s="24"/>
      <c r="G285" s="38"/>
      <c r="H285" s="24"/>
      <c r="I285" s="24"/>
      <c r="J285" s="24"/>
      <c r="K285" s="24"/>
      <c r="L285" s="24"/>
      <c r="M285" s="24"/>
      <c r="N285" s="23"/>
      <c r="O285" s="89"/>
      <c r="P285" s="89"/>
      <c r="Q285" s="89"/>
      <c r="R285" s="89"/>
      <c r="S285" s="89"/>
      <c r="T285" s="89"/>
      <c r="U285" s="89"/>
      <c r="V285" s="91"/>
      <c r="W285" s="89"/>
      <c r="X285" s="92"/>
      <c r="Y285" s="89"/>
      <c r="Z285" s="89"/>
      <c r="AA285" s="89"/>
      <c r="AB285" s="89"/>
      <c r="AC285" s="89"/>
      <c r="AD285" s="91"/>
      <c r="AE285" s="91"/>
      <c r="AF285" s="91"/>
      <c r="AG285" s="89"/>
      <c r="AH285" s="91"/>
      <c r="AI285" s="91"/>
      <c r="AJ285" s="89"/>
      <c r="AK285" s="89"/>
      <c r="AL285" s="91"/>
      <c r="AM285" s="91"/>
      <c r="AN285" s="91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</row>
    <row r="286" spans="1:51" ht="12.75" customHeight="1">
      <c r="A286" s="24"/>
      <c r="B286" s="24"/>
      <c r="C286" s="24"/>
      <c r="D286" s="24"/>
      <c r="E286" s="24"/>
      <c r="F286" s="24"/>
      <c r="G286" s="38"/>
      <c r="H286" s="24"/>
      <c r="I286" s="24"/>
      <c r="J286" s="24"/>
      <c r="K286" s="24"/>
      <c r="L286" s="24"/>
      <c r="M286" s="24"/>
      <c r="N286" s="23"/>
      <c r="O286" s="89"/>
      <c r="P286" s="89"/>
      <c r="Q286" s="89"/>
      <c r="R286" s="89"/>
      <c r="S286" s="89"/>
      <c r="T286" s="89"/>
      <c r="U286" s="89"/>
      <c r="V286" s="91"/>
      <c r="W286" s="89"/>
      <c r="X286" s="92"/>
      <c r="Y286" s="89"/>
      <c r="Z286" s="89"/>
      <c r="AA286" s="89"/>
      <c r="AB286" s="89"/>
      <c r="AC286" s="89"/>
      <c r="AD286" s="91"/>
      <c r="AE286" s="91"/>
      <c r="AF286" s="91"/>
      <c r="AG286" s="89"/>
      <c r="AH286" s="91"/>
      <c r="AI286" s="91"/>
      <c r="AJ286" s="89"/>
      <c r="AK286" s="89"/>
      <c r="AL286" s="91"/>
      <c r="AM286" s="91"/>
      <c r="AN286" s="91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</row>
    <row r="287" spans="1:51" ht="12.75" customHeight="1">
      <c r="A287" s="24"/>
      <c r="B287" s="24"/>
      <c r="C287" s="24"/>
      <c r="D287" s="24"/>
      <c r="E287" s="24"/>
      <c r="F287" s="24"/>
      <c r="G287" s="38"/>
      <c r="H287" s="24"/>
      <c r="I287" s="24"/>
      <c r="J287" s="24"/>
      <c r="K287" s="24"/>
      <c r="L287" s="24"/>
      <c r="M287" s="24"/>
      <c r="N287" s="23"/>
      <c r="O287" s="89"/>
      <c r="P287" s="89"/>
      <c r="Q287" s="89"/>
      <c r="R287" s="89"/>
      <c r="S287" s="89"/>
      <c r="T287" s="89"/>
      <c r="U287" s="89"/>
      <c r="V287" s="91"/>
      <c r="W287" s="89"/>
      <c r="X287" s="92"/>
      <c r="Y287" s="89"/>
      <c r="Z287" s="89"/>
      <c r="AA287" s="89"/>
      <c r="AB287" s="89"/>
      <c r="AC287" s="89"/>
      <c r="AD287" s="91"/>
      <c r="AE287" s="91"/>
      <c r="AF287" s="91"/>
      <c r="AG287" s="89"/>
      <c r="AH287" s="91"/>
      <c r="AI287" s="91"/>
      <c r="AJ287" s="89"/>
      <c r="AK287" s="89"/>
      <c r="AL287" s="91"/>
      <c r="AM287" s="91"/>
      <c r="AN287" s="91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</row>
    <row r="288" spans="1:51" ht="12.75" customHeight="1">
      <c r="A288" s="24"/>
      <c r="B288" s="24"/>
      <c r="C288" s="24"/>
      <c r="D288" s="24"/>
      <c r="E288" s="24"/>
      <c r="F288" s="24"/>
      <c r="G288" s="38"/>
      <c r="H288" s="24"/>
      <c r="I288" s="24"/>
      <c r="J288" s="24"/>
      <c r="K288" s="24"/>
      <c r="L288" s="24"/>
      <c r="M288" s="24"/>
      <c r="N288" s="23"/>
      <c r="O288" s="89"/>
      <c r="P288" s="89"/>
      <c r="Q288" s="89"/>
      <c r="R288" s="89"/>
      <c r="S288" s="89"/>
      <c r="T288" s="89"/>
      <c r="U288" s="89"/>
      <c r="V288" s="91"/>
      <c r="W288" s="89"/>
      <c r="X288" s="92"/>
      <c r="Y288" s="89"/>
      <c r="Z288" s="89"/>
      <c r="AA288" s="89"/>
      <c r="AB288" s="89"/>
      <c r="AC288" s="89"/>
      <c r="AD288" s="91"/>
      <c r="AE288" s="91"/>
      <c r="AF288" s="91"/>
      <c r="AG288" s="89"/>
      <c r="AH288" s="91"/>
      <c r="AI288" s="91"/>
      <c r="AJ288" s="89"/>
      <c r="AK288" s="89"/>
      <c r="AL288" s="91"/>
      <c r="AM288" s="91"/>
      <c r="AN288" s="91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</row>
    <row r="289" spans="1:51" ht="12.75" customHeight="1">
      <c r="A289" s="24"/>
      <c r="B289" s="24"/>
      <c r="C289" s="24"/>
      <c r="D289" s="24"/>
      <c r="E289" s="24"/>
      <c r="F289" s="24"/>
      <c r="G289" s="38"/>
      <c r="H289" s="24"/>
      <c r="I289" s="24"/>
      <c r="J289" s="24"/>
      <c r="K289" s="24"/>
      <c r="L289" s="24"/>
      <c r="M289" s="24"/>
      <c r="N289" s="23"/>
      <c r="O289" s="89"/>
      <c r="P289" s="89"/>
      <c r="Q289" s="89"/>
      <c r="R289" s="89"/>
      <c r="S289" s="89"/>
      <c r="T289" s="89"/>
      <c r="U289" s="89"/>
      <c r="V289" s="91"/>
      <c r="W289" s="89"/>
      <c r="X289" s="92"/>
      <c r="Y289" s="89"/>
      <c r="Z289" s="89"/>
      <c r="AA289" s="89"/>
      <c r="AB289" s="89"/>
      <c r="AC289" s="89"/>
      <c r="AD289" s="91"/>
      <c r="AE289" s="91"/>
      <c r="AF289" s="91"/>
      <c r="AG289" s="89"/>
      <c r="AH289" s="91"/>
      <c r="AI289" s="91"/>
      <c r="AJ289" s="89"/>
      <c r="AK289" s="89"/>
      <c r="AL289" s="91"/>
      <c r="AM289" s="91"/>
      <c r="AN289" s="91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</row>
    <row r="290" spans="1:51" ht="12.75" customHeight="1">
      <c r="A290" s="24"/>
      <c r="B290" s="24"/>
      <c r="C290" s="24"/>
      <c r="D290" s="24"/>
      <c r="E290" s="24"/>
      <c r="F290" s="24"/>
      <c r="G290" s="38"/>
      <c r="H290" s="24"/>
      <c r="I290" s="24"/>
      <c r="J290" s="24"/>
      <c r="K290" s="24"/>
      <c r="L290" s="24"/>
      <c r="M290" s="24"/>
      <c r="N290" s="23"/>
      <c r="O290" s="89"/>
      <c r="P290" s="89"/>
      <c r="Q290" s="89"/>
      <c r="R290" s="89"/>
      <c r="S290" s="89"/>
      <c r="T290" s="89"/>
      <c r="U290" s="89"/>
      <c r="V290" s="91"/>
      <c r="W290" s="89"/>
      <c r="X290" s="92"/>
      <c r="Y290" s="89"/>
      <c r="Z290" s="89"/>
      <c r="AA290" s="89"/>
      <c r="AB290" s="89"/>
      <c r="AC290" s="89"/>
      <c r="AD290" s="91"/>
      <c r="AE290" s="91"/>
      <c r="AF290" s="91"/>
      <c r="AG290" s="89"/>
      <c r="AH290" s="91"/>
      <c r="AI290" s="91"/>
      <c r="AJ290" s="89"/>
      <c r="AK290" s="89"/>
      <c r="AL290" s="91"/>
      <c r="AM290" s="91"/>
      <c r="AN290" s="91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</row>
    <row r="291" spans="1:51" ht="12.75" customHeight="1">
      <c r="A291" s="24"/>
      <c r="B291" s="24"/>
      <c r="C291" s="24"/>
      <c r="D291" s="24"/>
      <c r="E291" s="24"/>
      <c r="F291" s="24"/>
      <c r="G291" s="38"/>
      <c r="H291" s="24"/>
      <c r="I291" s="24"/>
      <c r="J291" s="24"/>
      <c r="K291" s="24"/>
      <c r="L291" s="24"/>
      <c r="M291" s="24"/>
      <c r="N291" s="23"/>
      <c r="O291" s="89"/>
      <c r="P291" s="89"/>
      <c r="Q291" s="89"/>
      <c r="R291" s="89"/>
      <c r="S291" s="89"/>
      <c r="T291" s="89"/>
      <c r="U291" s="89"/>
      <c r="V291" s="91"/>
      <c r="W291" s="89"/>
      <c r="X291" s="92"/>
      <c r="Y291" s="89"/>
      <c r="Z291" s="89"/>
      <c r="AA291" s="89"/>
      <c r="AB291" s="89"/>
      <c r="AC291" s="89"/>
      <c r="AD291" s="91"/>
      <c r="AE291" s="91"/>
      <c r="AF291" s="91"/>
      <c r="AG291" s="89"/>
      <c r="AH291" s="91"/>
      <c r="AI291" s="91"/>
      <c r="AJ291" s="89"/>
      <c r="AK291" s="89"/>
      <c r="AL291" s="91"/>
      <c r="AM291" s="91"/>
      <c r="AN291" s="91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</row>
    <row r="292" spans="1:51" ht="12.75" customHeight="1">
      <c r="A292" s="24"/>
      <c r="B292" s="24"/>
      <c r="C292" s="24"/>
      <c r="D292" s="24"/>
      <c r="E292" s="24"/>
      <c r="F292" s="24"/>
      <c r="G292" s="38"/>
      <c r="H292" s="24"/>
      <c r="I292" s="24"/>
      <c r="J292" s="24"/>
      <c r="K292" s="24"/>
      <c r="L292" s="24"/>
      <c r="M292" s="24"/>
      <c r="N292" s="23"/>
      <c r="O292" s="89"/>
      <c r="P292" s="89"/>
      <c r="Q292" s="89"/>
      <c r="R292" s="89"/>
      <c r="S292" s="89"/>
      <c r="T292" s="89"/>
      <c r="U292" s="89"/>
      <c r="V292" s="91"/>
      <c r="W292" s="89"/>
      <c r="X292" s="92"/>
      <c r="Y292" s="89"/>
      <c r="Z292" s="89"/>
      <c r="AA292" s="89"/>
      <c r="AB292" s="89"/>
      <c r="AC292" s="89"/>
      <c r="AD292" s="91"/>
      <c r="AE292" s="91"/>
      <c r="AF292" s="91"/>
      <c r="AG292" s="89"/>
      <c r="AH292" s="91"/>
      <c r="AI292" s="91"/>
      <c r="AJ292" s="89"/>
      <c r="AK292" s="89"/>
      <c r="AL292" s="91"/>
      <c r="AM292" s="91"/>
      <c r="AN292" s="91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</row>
    <row r="293" spans="1:51" ht="12.75" customHeight="1">
      <c r="A293" s="24"/>
      <c r="B293" s="24"/>
      <c r="C293" s="24"/>
      <c r="D293" s="24"/>
      <c r="E293" s="24"/>
      <c r="F293" s="24"/>
      <c r="G293" s="38"/>
      <c r="H293" s="24"/>
      <c r="I293" s="24"/>
      <c r="J293" s="24"/>
      <c r="K293" s="24"/>
      <c r="L293" s="24"/>
      <c r="M293" s="24"/>
      <c r="N293" s="23"/>
      <c r="O293" s="89"/>
      <c r="P293" s="89"/>
      <c r="Q293" s="89"/>
      <c r="R293" s="89"/>
      <c r="S293" s="89"/>
      <c r="T293" s="89"/>
      <c r="U293" s="89"/>
      <c r="V293" s="91"/>
      <c r="W293" s="89"/>
      <c r="X293" s="92"/>
      <c r="Y293" s="89"/>
      <c r="Z293" s="89"/>
      <c r="AA293" s="89"/>
      <c r="AB293" s="89"/>
      <c r="AC293" s="89"/>
      <c r="AD293" s="91"/>
      <c r="AE293" s="91"/>
      <c r="AF293" s="91"/>
      <c r="AG293" s="89"/>
      <c r="AH293" s="91"/>
      <c r="AI293" s="91"/>
      <c r="AJ293" s="89"/>
      <c r="AK293" s="89"/>
      <c r="AL293" s="91"/>
      <c r="AM293" s="91"/>
      <c r="AN293" s="91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</row>
    <row r="294" spans="1:51" ht="12.75" customHeight="1">
      <c r="A294" s="24"/>
      <c r="B294" s="24"/>
      <c r="C294" s="24"/>
      <c r="D294" s="24"/>
      <c r="E294" s="24"/>
      <c r="F294" s="24"/>
      <c r="G294" s="38"/>
      <c r="H294" s="24"/>
      <c r="I294" s="24"/>
      <c r="J294" s="24"/>
      <c r="K294" s="24"/>
      <c r="L294" s="24"/>
      <c r="M294" s="24"/>
      <c r="N294" s="23"/>
      <c r="O294" s="89"/>
      <c r="P294" s="89"/>
      <c r="Q294" s="89"/>
      <c r="R294" s="89"/>
      <c r="S294" s="89"/>
      <c r="T294" s="89"/>
      <c r="U294" s="89"/>
      <c r="V294" s="91"/>
      <c r="W294" s="89"/>
      <c r="X294" s="92"/>
      <c r="Y294" s="89"/>
      <c r="Z294" s="89"/>
      <c r="AA294" s="89"/>
      <c r="AB294" s="89"/>
      <c r="AC294" s="89"/>
      <c r="AD294" s="91"/>
      <c r="AE294" s="91"/>
      <c r="AF294" s="91"/>
      <c r="AG294" s="89"/>
      <c r="AH294" s="91"/>
      <c r="AI294" s="91"/>
      <c r="AJ294" s="89"/>
      <c r="AK294" s="89"/>
      <c r="AL294" s="91"/>
      <c r="AM294" s="91"/>
      <c r="AN294" s="91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</row>
    <row r="295" spans="1:51" ht="12.75" customHeight="1">
      <c r="A295" s="24"/>
      <c r="B295" s="24"/>
      <c r="C295" s="24"/>
      <c r="D295" s="24"/>
      <c r="E295" s="24"/>
      <c r="F295" s="24"/>
      <c r="G295" s="38"/>
      <c r="H295" s="24"/>
      <c r="I295" s="24"/>
      <c r="J295" s="24"/>
      <c r="K295" s="24"/>
      <c r="L295" s="24"/>
      <c r="M295" s="24"/>
      <c r="N295" s="23"/>
      <c r="O295" s="89"/>
      <c r="P295" s="89"/>
      <c r="Q295" s="89"/>
      <c r="R295" s="89"/>
      <c r="S295" s="89"/>
      <c r="T295" s="89"/>
      <c r="U295" s="89"/>
      <c r="V295" s="91"/>
      <c r="W295" s="89"/>
      <c r="X295" s="92"/>
      <c r="Y295" s="89"/>
      <c r="Z295" s="89"/>
      <c r="AA295" s="89"/>
      <c r="AB295" s="89"/>
      <c r="AC295" s="89"/>
      <c r="AD295" s="91"/>
      <c r="AE295" s="91"/>
      <c r="AF295" s="91"/>
      <c r="AG295" s="89"/>
      <c r="AH295" s="91"/>
      <c r="AI295" s="91"/>
      <c r="AJ295" s="89"/>
      <c r="AK295" s="89"/>
      <c r="AL295" s="91"/>
      <c r="AM295" s="91"/>
      <c r="AN295" s="91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</row>
    <row r="296" spans="1:51" ht="12.75" customHeight="1">
      <c r="A296" s="24"/>
      <c r="B296" s="24"/>
      <c r="C296" s="24"/>
      <c r="D296" s="24"/>
      <c r="E296" s="24"/>
      <c r="F296" s="24"/>
      <c r="G296" s="38"/>
      <c r="H296" s="24"/>
      <c r="I296" s="24"/>
      <c r="J296" s="24"/>
      <c r="K296" s="24"/>
      <c r="L296" s="24"/>
      <c r="M296" s="24"/>
      <c r="N296" s="23"/>
      <c r="O296" s="89"/>
      <c r="P296" s="89"/>
      <c r="Q296" s="89"/>
      <c r="R296" s="89"/>
      <c r="S296" s="89"/>
      <c r="T296" s="89"/>
      <c r="U296" s="89"/>
      <c r="V296" s="91"/>
      <c r="W296" s="89"/>
      <c r="X296" s="92"/>
      <c r="Y296" s="89"/>
      <c r="Z296" s="89"/>
      <c r="AA296" s="89"/>
      <c r="AB296" s="89"/>
      <c r="AC296" s="89"/>
      <c r="AD296" s="91"/>
      <c r="AE296" s="91"/>
      <c r="AF296" s="91"/>
      <c r="AG296" s="89"/>
      <c r="AH296" s="91"/>
      <c r="AI296" s="91"/>
      <c r="AJ296" s="89"/>
      <c r="AK296" s="89"/>
      <c r="AL296" s="91"/>
      <c r="AM296" s="91"/>
      <c r="AN296" s="91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</row>
    <row r="297" spans="1:51" ht="12.75" customHeight="1">
      <c r="A297" s="24"/>
      <c r="B297" s="24"/>
      <c r="C297" s="24"/>
      <c r="D297" s="24"/>
      <c r="E297" s="24"/>
      <c r="F297" s="24"/>
      <c r="G297" s="38"/>
      <c r="H297" s="24"/>
      <c r="I297" s="24"/>
      <c r="J297" s="24"/>
      <c r="K297" s="24"/>
      <c r="L297" s="24"/>
      <c r="M297" s="24"/>
      <c r="N297" s="23"/>
      <c r="O297" s="89"/>
      <c r="P297" s="89"/>
      <c r="Q297" s="89"/>
      <c r="R297" s="89"/>
      <c r="S297" s="89"/>
      <c r="T297" s="89"/>
      <c r="U297" s="89"/>
      <c r="V297" s="91"/>
      <c r="W297" s="89"/>
      <c r="X297" s="92"/>
      <c r="Y297" s="89"/>
      <c r="Z297" s="89"/>
      <c r="AA297" s="89"/>
      <c r="AB297" s="89"/>
      <c r="AC297" s="89"/>
      <c r="AD297" s="91"/>
      <c r="AE297" s="91"/>
      <c r="AF297" s="91"/>
      <c r="AG297" s="89"/>
      <c r="AH297" s="91"/>
      <c r="AI297" s="91"/>
      <c r="AJ297" s="89"/>
      <c r="AK297" s="89"/>
      <c r="AL297" s="91"/>
      <c r="AM297" s="91"/>
      <c r="AN297" s="91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</row>
    <row r="298" spans="1:51" ht="12.75" customHeight="1">
      <c r="A298" s="24"/>
      <c r="B298" s="24"/>
      <c r="C298" s="24"/>
      <c r="D298" s="24"/>
      <c r="E298" s="24"/>
      <c r="F298" s="24"/>
      <c r="G298" s="38"/>
      <c r="H298" s="24"/>
      <c r="I298" s="24"/>
      <c r="J298" s="24"/>
      <c r="K298" s="24"/>
      <c r="L298" s="24"/>
      <c r="M298" s="24"/>
      <c r="N298" s="23"/>
      <c r="O298" s="89"/>
      <c r="P298" s="89"/>
      <c r="Q298" s="89"/>
      <c r="R298" s="89"/>
      <c r="S298" s="89"/>
      <c r="T298" s="89"/>
      <c r="U298" s="89"/>
      <c r="V298" s="91"/>
      <c r="W298" s="89"/>
      <c r="X298" s="92"/>
      <c r="Y298" s="89"/>
      <c r="Z298" s="89"/>
      <c r="AA298" s="89"/>
      <c r="AB298" s="89"/>
      <c r="AC298" s="89"/>
      <c r="AD298" s="91"/>
      <c r="AE298" s="91"/>
      <c r="AF298" s="91"/>
      <c r="AG298" s="89"/>
      <c r="AH298" s="91"/>
      <c r="AI298" s="91"/>
      <c r="AJ298" s="89"/>
      <c r="AK298" s="89"/>
      <c r="AL298" s="91"/>
      <c r="AM298" s="91"/>
      <c r="AN298" s="91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</row>
    <row r="299" spans="1:51" ht="12.75" customHeight="1">
      <c r="A299" s="24"/>
      <c r="B299" s="24"/>
      <c r="C299" s="24"/>
      <c r="D299" s="24"/>
      <c r="E299" s="24"/>
      <c r="F299" s="24"/>
      <c r="G299" s="38"/>
      <c r="H299" s="24"/>
      <c r="I299" s="24"/>
      <c r="J299" s="24"/>
      <c r="K299" s="24"/>
      <c r="L299" s="24"/>
      <c r="M299" s="24"/>
      <c r="N299" s="23"/>
      <c r="O299" s="89"/>
      <c r="P299" s="89"/>
      <c r="Q299" s="89"/>
      <c r="R299" s="89"/>
      <c r="S299" s="89"/>
      <c r="T299" s="89"/>
      <c r="U299" s="89"/>
      <c r="V299" s="91"/>
      <c r="W299" s="89"/>
      <c r="X299" s="92"/>
      <c r="Y299" s="89"/>
      <c r="Z299" s="89"/>
      <c r="AA299" s="89"/>
      <c r="AB299" s="89"/>
      <c r="AC299" s="89"/>
      <c r="AD299" s="91"/>
      <c r="AE299" s="91"/>
      <c r="AF299" s="91"/>
      <c r="AG299" s="89"/>
      <c r="AH299" s="91"/>
      <c r="AI299" s="91"/>
      <c r="AJ299" s="89"/>
      <c r="AK299" s="89"/>
      <c r="AL299" s="91"/>
      <c r="AM299" s="91"/>
      <c r="AN299" s="91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</row>
    <row r="300" spans="1:51" ht="12.75" customHeight="1">
      <c r="A300" s="24"/>
      <c r="B300" s="24"/>
      <c r="C300" s="24"/>
      <c r="D300" s="24"/>
      <c r="E300" s="24"/>
      <c r="F300" s="24"/>
      <c r="G300" s="38"/>
      <c r="H300" s="24"/>
      <c r="I300" s="24"/>
      <c r="J300" s="24"/>
      <c r="K300" s="24"/>
      <c r="L300" s="24"/>
      <c r="M300" s="24"/>
      <c r="N300" s="23"/>
      <c r="O300" s="89"/>
      <c r="P300" s="89"/>
      <c r="Q300" s="89"/>
      <c r="R300" s="89"/>
      <c r="S300" s="89"/>
      <c r="T300" s="89"/>
      <c r="U300" s="89"/>
      <c r="V300" s="91"/>
      <c r="W300" s="89"/>
      <c r="X300" s="92"/>
      <c r="Y300" s="89"/>
      <c r="Z300" s="89"/>
      <c r="AA300" s="89"/>
      <c r="AB300" s="89"/>
      <c r="AC300" s="89"/>
      <c r="AD300" s="91"/>
      <c r="AE300" s="91"/>
      <c r="AF300" s="91"/>
      <c r="AG300" s="89"/>
      <c r="AH300" s="91"/>
      <c r="AI300" s="91"/>
      <c r="AJ300" s="89"/>
      <c r="AK300" s="89"/>
      <c r="AL300" s="91"/>
      <c r="AM300" s="91"/>
      <c r="AN300" s="91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</row>
    <row r="301" spans="1:51" ht="12.75" customHeight="1">
      <c r="A301" s="24"/>
      <c r="B301" s="24"/>
      <c r="C301" s="24"/>
      <c r="D301" s="24"/>
      <c r="E301" s="24"/>
      <c r="F301" s="24"/>
      <c r="G301" s="38"/>
      <c r="H301" s="24"/>
      <c r="I301" s="24"/>
      <c r="J301" s="24"/>
      <c r="K301" s="24"/>
      <c r="L301" s="24"/>
      <c r="M301" s="24"/>
      <c r="N301" s="23"/>
      <c r="O301" s="89"/>
      <c r="P301" s="89"/>
      <c r="Q301" s="89"/>
      <c r="R301" s="89"/>
      <c r="S301" s="89"/>
      <c r="T301" s="89"/>
      <c r="U301" s="89"/>
      <c r="V301" s="91"/>
      <c r="W301" s="89"/>
      <c r="X301" s="92"/>
      <c r="Y301" s="89"/>
      <c r="Z301" s="89"/>
      <c r="AA301" s="89"/>
      <c r="AB301" s="89"/>
      <c r="AC301" s="89"/>
      <c r="AD301" s="91"/>
      <c r="AE301" s="91"/>
      <c r="AF301" s="91"/>
      <c r="AG301" s="89"/>
      <c r="AH301" s="91"/>
      <c r="AI301" s="91"/>
      <c r="AJ301" s="89"/>
      <c r="AK301" s="89"/>
      <c r="AL301" s="91"/>
      <c r="AM301" s="91"/>
      <c r="AN301" s="91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</row>
    <row r="302" spans="1:51" ht="12.75" customHeight="1">
      <c r="A302" s="24"/>
      <c r="B302" s="24"/>
      <c r="C302" s="24"/>
      <c r="D302" s="24"/>
      <c r="E302" s="24"/>
      <c r="F302" s="24"/>
      <c r="G302" s="38"/>
      <c r="H302" s="24"/>
      <c r="I302" s="24"/>
      <c r="J302" s="24"/>
      <c r="K302" s="24"/>
      <c r="L302" s="24"/>
      <c r="M302" s="24"/>
      <c r="N302" s="23"/>
      <c r="O302" s="89"/>
      <c r="P302" s="89"/>
      <c r="Q302" s="89"/>
      <c r="R302" s="89"/>
      <c r="S302" s="89"/>
      <c r="T302" s="89"/>
      <c r="U302" s="89"/>
      <c r="V302" s="91"/>
      <c r="W302" s="89"/>
      <c r="X302" s="92"/>
      <c r="Y302" s="89"/>
      <c r="Z302" s="89"/>
      <c r="AA302" s="89"/>
      <c r="AB302" s="89"/>
      <c r="AC302" s="89"/>
      <c r="AD302" s="91"/>
      <c r="AE302" s="91"/>
      <c r="AF302" s="91"/>
      <c r="AG302" s="89"/>
      <c r="AH302" s="91"/>
      <c r="AI302" s="91"/>
      <c r="AJ302" s="89"/>
      <c r="AK302" s="89"/>
      <c r="AL302" s="91"/>
      <c r="AM302" s="91"/>
      <c r="AN302" s="91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</row>
    <row r="303" spans="1:51" ht="12.75" customHeight="1">
      <c r="A303" s="24"/>
      <c r="B303" s="24"/>
      <c r="C303" s="24"/>
      <c r="D303" s="24"/>
      <c r="E303" s="24"/>
      <c r="F303" s="24"/>
      <c r="G303" s="38"/>
      <c r="H303" s="24"/>
      <c r="I303" s="24"/>
      <c r="J303" s="24"/>
      <c r="K303" s="24"/>
      <c r="L303" s="24"/>
      <c r="M303" s="24"/>
      <c r="N303" s="23"/>
      <c r="O303" s="89"/>
      <c r="P303" s="89"/>
      <c r="Q303" s="89"/>
      <c r="R303" s="89"/>
      <c r="S303" s="89"/>
      <c r="T303" s="89"/>
      <c r="U303" s="89"/>
      <c r="V303" s="91"/>
      <c r="W303" s="89"/>
      <c r="X303" s="92"/>
      <c r="Y303" s="89"/>
      <c r="Z303" s="89"/>
      <c r="AA303" s="89"/>
      <c r="AB303" s="89"/>
      <c r="AC303" s="89"/>
      <c r="AD303" s="91"/>
      <c r="AE303" s="91"/>
      <c r="AF303" s="91"/>
      <c r="AG303" s="89"/>
      <c r="AH303" s="91"/>
      <c r="AI303" s="91"/>
      <c r="AJ303" s="89"/>
      <c r="AK303" s="89"/>
      <c r="AL303" s="91"/>
      <c r="AM303" s="91"/>
      <c r="AN303" s="91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</row>
    <row r="304" spans="1:51" ht="12.75" customHeight="1">
      <c r="A304" s="24"/>
      <c r="B304" s="24"/>
      <c r="C304" s="24"/>
      <c r="D304" s="24"/>
      <c r="E304" s="24"/>
      <c r="F304" s="24"/>
      <c r="G304" s="38"/>
      <c r="H304" s="24"/>
      <c r="I304" s="24"/>
      <c r="J304" s="24"/>
      <c r="K304" s="24"/>
      <c r="L304" s="24"/>
      <c r="M304" s="24"/>
      <c r="N304" s="23"/>
      <c r="O304" s="89"/>
      <c r="P304" s="89"/>
      <c r="Q304" s="89"/>
      <c r="R304" s="89"/>
      <c r="S304" s="89"/>
      <c r="T304" s="89"/>
      <c r="U304" s="89"/>
      <c r="V304" s="91"/>
      <c r="W304" s="89"/>
      <c r="X304" s="92"/>
      <c r="Y304" s="89"/>
      <c r="Z304" s="89"/>
      <c r="AA304" s="89"/>
      <c r="AB304" s="89"/>
      <c r="AC304" s="89"/>
      <c r="AD304" s="91"/>
      <c r="AE304" s="91"/>
      <c r="AF304" s="91"/>
      <c r="AG304" s="89"/>
      <c r="AH304" s="91"/>
      <c r="AI304" s="91"/>
      <c r="AJ304" s="89"/>
      <c r="AK304" s="89"/>
      <c r="AL304" s="91"/>
      <c r="AM304" s="91"/>
      <c r="AN304" s="91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</row>
    <row r="305" spans="1:51" ht="12.75" customHeight="1">
      <c r="A305" s="24"/>
      <c r="B305" s="24"/>
      <c r="C305" s="24"/>
      <c r="D305" s="24"/>
      <c r="E305" s="24"/>
      <c r="F305" s="24"/>
      <c r="G305" s="38"/>
      <c r="H305" s="24"/>
      <c r="I305" s="24"/>
      <c r="J305" s="24"/>
      <c r="K305" s="24"/>
      <c r="L305" s="24"/>
      <c r="M305" s="24"/>
      <c r="N305" s="23"/>
      <c r="O305" s="89"/>
      <c r="P305" s="89"/>
      <c r="Q305" s="89"/>
      <c r="R305" s="89"/>
      <c r="S305" s="89"/>
      <c r="T305" s="89"/>
      <c r="U305" s="89"/>
      <c r="V305" s="91"/>
      <c r="W305" s="89"/>
      <c r="X305" s="92"/>
      <c r="Y305" s="89"/>
      <c r="Z305" s="89"/>
      <c r="AA305" s="89"/>
      <c r="AB305" s="89"/>
      <c r="AC305" s="89"/>
      <c r="AD305" s="91"/>
      <c r="AE305" s="91"/>
      <c r="AF305" s="91"/>
      <c r="AG305" s="89"/>
      <c r="AH305" s="91"/>
      <c r="AI305" s="91"/>
      <c r="AJ305" s="89"/>
      <c r="AK305" s="89"/>
      <c r="AL305" s="91"/>
      <c r="AM305" s="91"/>
      <c r="AN305" s="91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</row>
    <row r="306" spans="1:51" ht="12.75" customHeight="1">
      <c r="A306" s="24"/>
      <c r="B306" s="24"/>
      <c r="C306" s="24"/>
      <c r="D306" s="24"/>
      <c r="E306" s="24"/>
      <c r="F306" s="24"/>
      <c r="G306" s="38"/>
      <c r="H306" s="24"/>
      <c r="I306" s="24"/>
      <c r="J306" s="24"/>
      <c r="K306" s="24"/>
      <c r="L306" s="24"/>
      <c r="M306" s="24"/>
      <c r="N306" s="23"/>
      <c r="O306" s="89"/>
      <c r="P306" s="89"/>
      <c r="Q306" s="89"/>
      <c r="R306" s="89"/>
      <c r="S306" s="89"/>
      <c r="T306" s="89"/>
      <c r="U306" s="89"/>
      <c r="V306" s="91"/>
      <c r="W306" s="89"/>
      <c r="X306" s="92"/>
      <c r="Y306" s="89"/>
      <c r="Z306" s="89"/>
      <c r="AA306" s="89"/>
      <c r="AB306" s="89"/>
      <c r="AC306" s="89"/>
      <c r="AD306" s="91"/>
      <c r="AE306" s="91"/>
      <c r="AF306" s="91"/>
      <c r="AG306" s="89"/>
      <c r="AH306" s="91"/>
      <c r="AI306" s="91"/>
      <c r="AJ306" s="89"/>
      <c r="AK306" s="89"/>
      <c r="AL306" s="91"/>
      <c r="AM306" s="91"/>
      <c r="AN306" s="91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</row>
    <row r="307" spans="1:51" ht="12.75" customHeight="1">
      <c r="A307" s="24"/>
      <c r="B307" s="24"/>
      <c r="C307" s="24"/>
      <c r="D307" s="24"/>
      <c r="E307" s="24"/>
      <c r="F307" s="24"/>
      <c r="G307" s="38"/>
      <c r="H307" s="24"/>
      <c r="I307" s="24"/>
      <c r="J307" s="24"/>
      <c r="K307" s="24"/>
      <c r="L307" s="24"/>
      <c r="M307" s="24"/>
      <c r="N307" s="23"/>
      <c r="O307" s="89"/>
      <c r="P307" s="89"/>
      <c r="Q307" s="89"/>
      <c r="R307" s="89"/>
      <c r="S307" s="89"/>
      <c r="T307" s="89"/>
      <c r="U307" s="89"/>
      <c r="V307" s="91"/>
      <c r="W307" s="89"/>
      <c r="X307" s="92"/>
      <c r="Y307" s="89"/>
      <c r="Z307" s="89"/>
      <c r="AA307" s="89"/>
      <c r="AB307" s="89"/>
      <c r="AC307" s="89"/>
      <c r="AD307" s="91"/>
      <c r="AE307" s="91"/>
      <c r="AF307" s="91"/>
      <c r="AG307" s="89"/>
      <c r="AH307" s="91"/>
      <c r="AI307" s="91"/>
      <c r="AJ307" s="89"/>
      <c r="AK307" s="89"/>
      <c r="AL307" s="91"/>
      <c r="AM307" s="91"/>
      <c r="AN307" s="91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</row>
    <row r="308" spans="1:51" ht="12.75" customHeight="1">
      <c r="A308" s="24"/>
      <c r="B308" s="24"/>
      <c r="C308" s="24"/>
      <c r="D308" s="24"/>
      <c r="E308" s="24"/>
      <c r="F308" s="24"/>
      <c r="G308" s="38"/>
      <c r="H308" s="24"/>
      <c r="I308" s="24"/>
      <c r="J308" s="24"/>
      <c r="K308" s="24"/>
      <c r="L308" s="24"/>
      <c r="M308" s="24"/>
      <c r="N308" s="23"/>
      <c r="O308" s="89"/>
      <c r="P308" s="89"/>
      <c r="Q308" s="89"/>
      <c r="R308" s="89"/>
      <c r="S308" s="89"/>
      <c r="T308" s="89"/>
      <c r="U308" s="89"/>
      <c r="V308" s="91"/>
      <c r="W308" s="89"/>
      <c r="X308" s="92"/>
      <c r="Y308" s="89"/>
      <c r="Z308" s="89"/>
      <c r="AA308" s="89"/>
      <c r="AB308" s="89"/>
      <c r="AC308" s="89"/>
      <c r="AD308" s="91"/>
      <c r="AE308" s="91"/>
      <c r="AF308" s="91"/>
      <c r="AG308" s="89"/>
      <c r="AH308" s="91"/>
      <c r="AI308" s="91"/>
      <c r="AJ308" s="89"/>
      <c r="AK308" s="89"/>
      <c r="AL308" s="91"/>
      <c r="AM308" s="91"/>
      <c r="AN308" s="91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</row>
    <row r="309" spans="1:51" ht="12.75" customHeight="1">
      <c r="A309" s="24"/>
      <c r="B309" s="24"/>
      <c r="C309" s="24"/>
      <c r="D309" s="24"/>
      <c r="E309" s="24"/>
      <c r="F309" s="24"/>
      <c r="G309" s="38"/>
      <c r="H309" s="24"/>
      <c r="I309" s="24"/>
      <c r="J309" s="24"/>
      <c r="K309" s="24"/>
      <c r="L309" s="24"/>
      <c r="M309" s="24"/>
      <c r="N309" s="23"/>
      <c r="O309" s="89"/>
      <c r="P309" s="89"/>
      <c r="Q309" s="89"/>
      <c r="R309" s="89"/>
      <c r="S309" s="89"/>
      <c r="T309" s="89"/>
      <c r="U309" s="89"/>
      <c r="V309" s="91"/>
      <c r="W309" s="89"/>
      <c r="X309" s="92"/>
      <c r="Y309" s="89"/>
      <c r="Z309" s="89"/>
      <c r="AA309" s="89"/>
      <c r="AB309" s="89"/>
      <c r="AC309" s="89"/>
      <c r="AD309" s="91"/>
      <c r="AE309" s="91"/>
      <c r="AF309" s="91"/>
      <c r="AG309" s="89"/>
      <c r="AH309" s="91"/>
      <c r="AI309" s="91"/>
      <c r="AJ309" s="89"/>
      <c r="AK309" s="89"/>
      <c r="AL309" s="91"/>
      <c r="AM309" s="91"/>
      <c r="AN309" s="91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</row>
    <row r="310" spans="1:51" ht="12.75" customHeight="1">
      <c r="A310" s="24"/>
      <c r="B310" s="24"/>
      <c r="C310" s="24"/>
      <c r="D310" s="24"/>
      <c r="E310" s="24"/>
      <c r="F310" s="24"/>
      <c r="G310" s="38"/>
      <c r="H310" s="24"/>
      <c r="I310" s="24"/>
      <c r="J310" s="24"/>
      <c r="K310" s="24"/>
      <c r="L310" s="24"/>
      <c r="M310" s="24"/>
      <c r="N310" s="23"/>
      <c r="O310" s="89"/>
      <c r="P310" s="89"/>
      <c r="Q310" s="89"/>
      <c r="R310" s="89"/>
      <c r="S310" s="89"/>
      <c r="T310" s="89"/>
      <c r="U310" s="89"/>
      <c r="V310" s="91"/>
      <c r="W310" s="89"/>
      <c r="X310" s="92"/>
      <c r="Y310" s="89"/>
      <c r="Z310" s="89"/>
      <c r="AA310" s="89"/>
      <c r="AB310" s="89"/>
      <c r="AC310" s="89"/>
      <c r="AD310" s="91"/>
      <c r="AE310" s="91"/>
      <c r="AF310" s="91"/>
      <c r="AG310" s="89"/>
      <c r="AH310" s="91"/>
      <c r="AI310" s="91"/>
      <c r="AJ310" s="89"/>
      <c r="AK310" s="89"/>
      <c r="AL310" s="91"/>
      <c r="AM310" s="91"/>
      <c r="AN310" s="91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</row>
    <row r="311" spans="1:51" ht="12.75" customHeight="1">
      <c r="A311" s="24"/>
      <c r="B311" s="24"/>
      <c r="C311" s="24"/>
      <c r="D311" s="24"/>
      <c r="E311" s="24"/>
      <c r="F311" s="24"/>
      <c r="G311" s="38"/>
      <c r="H311" s="24"/>
      <c r="I311" s="24"/>
      <c r="J311" s="24"/>
      <c r="K311" s="24"/>
      <c r="L311" s="24"/>
      <c r="M311" s="24"/>
      <c r="N311" s="23"/>
      <c r="O311" s="89"/>
      <c r="P311" s="89"/>
      <c r="Q311" s="89"/>
      <c r="R311" s="89"/>
      <c r="S311" s="89"/>
      <c r="T311" s="89"/>
      <c r="U311" s="89"/>
      <c r="V311" s="91"/>
      <c r="W311" s="89"/>
      <c r="X311" s="92"/>
      <c r="Y311" s="89"/>
      <c r="Z311" s="89"/>
      <c r="AA311" s="89"/>
      <c r="AB311" s="89"/>
      <c r="AC311" s="89"/>
      <c r="AD311" s="91"/>
      <c r="AE311" s="91"/>
      <c r="AF311" s="91"/>
      <c r="AG311" s="89"/>
      <c r="AH311" s="91"/>
      <c r="AI311" s="91"/>
      <c r="AJ311" s="89"/>
      <c r="AK311" s="89"/>
      <c r="AL311" s="91"/>
      <c r="AM311" s="91"/>
      <c r="AN311" s="91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</row>
    <row r="312" spans="1:51" ht="12.75" customHeight="1">
      <c r="A312" s="24"/>
      <c r="B312" s="24"/>
      <c r="C312" s="24"/>
      <c r="D312" s="24"/>
      <c r="E312" s="24"/>
      <c r="F312" s="24"/>
      <c r="G312" s="38"/>
      <c r="H312" s="24"/>
      <c r="I312" s="24"/>
      <c r="J312" s="24"/>
      <c r="K312" s="24"/>
      <c r="L312" s="24"/>
      <c r="M312" s="24"/>
      <c r="N312" s="23"/>
      <c r="O312" s="89"/>
      <c r="P312" s="89"/>
      <c r="Q312" s="89"/>
      <c r="R312" s="89"/>
      <c r="S312" s="89"/>
      <c r="T312" s="89"/>
      <c r="U312" s="89"/>
      <c r="V312" s="91"/>
      <c r="W312" s="89"/>
      <c r="X312" s="92"/>
      <c r="Y312" s="89"/>
      <c r="Z312" s="89"/>
      <c r="AA312" s="89"/>
      <c r="AB312" s="89"/>
      <c r="AC312" s="89"/>
      <c r="AD312" s="91"/>
      <c r="AE312" s="91"/>
      <c r="AF312" s="91"/>
      <c r="AG312" s="89"/>
      <c r="AH312" s="91"/>
      <c r="AI312" s="91"/>
      <c r="AJ312" s="89"/>
      <c r="AK312" s="89"/>
      <c r="AL312" s="91"/>
      <c r="AM312" s="91"/>
      <c r="AN312" s="91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</row>
    <row r="313" spans="1:51" ht="12.75" customHeight="1">
      <c r="A313" s="24"/>
      <c r="B313" s="24"/>
      <c r="C313" s="24"/>
      <c r="D313" s="24"/>
      <c r="E313" s="24"/>
      <c r="F313" s="24"/>
      <c r="G313" s="38"/>
      <c r="H313" s="24"/>
      <c r="I313" s="24"/>
      <c r="J313" s="24"/>
      <c r="K313" s="24"/>
      <c r="L313" s="24"/>
      <c r="M313" s="24"/>
      <c r="N313" s="23"/>
      <c r="O313" s="89"/>
      <c r="P313" s="89"/>
      <c r="Q313" s="89"/>
      <c r="R313" s="89"/>
      <c r="S313" s="89"/>
      <c r="T313" s="89"/>
      <c r="U313" s="89"/>
      <c r="V313" s="91"/>
      <c r="W313" s="89"/>
      <c r="X313" s="92"/>
      <c r="Y313" s="89"/>
      <c r="Z313" s="89"/>
      <c r="AA313" s="89"/>
      <c r="AB313" s="89"/>
      <c r="AC313" s="89"/>
      <c r="AD313" s="91"/>
      <c r="AE313" s="91"/>
      <c r="AF313" s="91"/>
      <c r="AG313" s="89"/>
      <c r="AH313" s="91"/>
      <c r="AI313" s="91"/>
      <c r="AJ313" s="89"/>
      <c r="AK313" s="89"/>
      <c r="AL313" s="91"/>
      <c r="AM313" s="91"/>
      <c r="AN313" s="91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</row>
    <row r="314" spans="1:51" ht="12.75" customHeight="1">
      <c r="A314" s="24"/>
      <c r="B314" s="24"/>
      <c r="C314" s="24"/>
      <c r="D314" s="24"/>
      <c r="E314" s="24"/>
      <c r="F314" s="24"/>
      <c r="G314" s="38"/>
      <c r="H314" s="24"/>
      <c r="I314" s="24"/>
      <c r="J314" s="24"/>
      <c r="K314" s="24"/>
      <c r="L314" s="24"/>
      <c r="M314" s="24"/>
      <c r="N314" s="23"/>
      <c r="O314" s="89"/>
      <c r="P314" s="89"/>
      <c r="Q314" s="89"/>
      <c r="R314" s="89"/>
      <c r="S314" s="89"/>
      <c r="T314" s="89"/>
      <c r="U314" s="89"/>
      <c r="V314" s="91"/>
      <c r="W314" s="89"/>
      <c r="X314" s="92"/>
      <c r="Y314" s="89"/>
      <c r="Z314" s="89"/>
      <c r="AA314" s="89"/>
      <c r="AB314" s="89"/>
      <c r="AC314" s="89"/>
      <c r="AD314" s="91"/>
      <c r="AE314" s="91"/>
      <c r="AF314" s="91"/>
      <c r="AG314" s="89"/>
      <c r="AH314" s="91"/>
      <c r="AI314" s="91"/>
      <c r="AJ314" s="89"/>
      <c r="AK314" s="89"/>
      <c r="AL314" s="91"/>
      <c r="AM314" s="91"/>
      <c r="AN314" s="91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</row>
    <row r="315" spans="1:51" ht="12.75" customHeight="1">
      <c r="A315" s="24"/>
      <c r="B315" s="24"/>
      <c r="C315" s="24"/>
      <c r="D315" s="24"/>
      <c r="E315" s="24"/>
      <c r="F315" s="24"/>
      <c r="G315" s="38"/>
      <c r="H315" s="24"/>
      <c r="I315" s="24"/>
      <c r="J315" s="24"/>
      <c r="K315" s="24"/>
      <c r="L315" s="24"/>
      <c r="M315" s="24"/>
      <c r="N315" s="23"/>
      <c r="O315" s="89"/>
      <c r="P315" s="89"/>
      <c r="Q315" s="89"/>
      <c r="R315" s="89"/>
      <c r="S315" s="89"/>
      <c r="T315" s="89"/>
      <c r="U315" s="89"/>
      <c r="V315" s="91"/>
      <c r="W315" s="89"/>
      <c r="X315" s="92"/>
      <c r="Y315" s="89"/>
      <c r="Z315" s="89"/>
      <c r="AA315" s="89"/>
      <c r="AB315" s="89"/>
      <c r="AC315" s="89"/>
      <c r="AD315" s="91"/>
      <c r="AE315" s="91"/>
      <c r="AF315" s="91"/>
      <c r="AG315" s="89"/>
      <c r="AH315" s="91"/>
      <c r="AI315" s="91"/>
      <c r="AJ315" s="89"/>
      <c r="AK315" s="89"/>
      <c r="AL315" s="91"/>
      <c r="AM315" s="91"/>
      <c r="AN315" s="91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</row>
    <row r="316" spans="1:51" ht="12.75" customHeight="1">
      <c r="A316" s="24"/>
      <c r="B316" s="24"/>
      <c r="C316" s="24"/>
      <c r="D316" s="24"/>
      <c r="E316" s="24"/>
      <c r="F316" s="24"/>
      <c r="G316" s="38"/>
      <c r="H316" s="24"/>
      <c r="I316" s="24"/>
      <c r="J316" s="24"/>
      <c r="K316" s="24"/>
      <c r="L316" s="24"/>
      <c r="M316" s="24"/>
      <c r="N316" s="23"/>
      <c r="O316" s="89"/>
      <c r="P316" s="89"/>
      <c r="Q316" s="89"/>
      <c r="R316" s="89"/>
      <c r="S316" s="89"/>
      <c r="T316" s="89"/>
      <c r="U316" s="89"/>
      <c r="V316" s="91"/>
      <c r="W316" s="89"/>
      <c r="X316" s="92"/>
      <c r="Y316" s="89"/>
      <c r="Z316" s="89"/>
      <c r="AA316" s="89"/>
      <c r="AB316" s="89"/>
      <c r="AC316" s="89"/>
      <c r="AD316" s="91"/>
      <c r="AE316" s="91"/>
      <c r="AF316" s="91"/>
      <c r="AG316" s="89"/>
      <c r="AH316" s="91"/>
      <c r="AI316" s="91"/>
      <c r="AJ316" s="89"/>
      <c r="AK316" s="89"/>
      <c r="AL316" s="91"/>
      <c r="AM316" s="91"/>
      <c r="AN316" s="91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</row>
    <row r="317" spans="1:51" ht="12.75" customHeight="1">
      <c r="A317" s="24"/>
      <c r="B317" s="24"/>
      <c r="C317" s="24"/>
      <c r="D317" s="24"/>
      <c r="E317" s="24"/>
      <c r="F317" s="24"/>
      <c r="G317" s="38"/>
      <c r="H317" s="24"/>
      <c r="I317" s="24"/>
      <c r="J317" s="24"/>
      <c r="K317" s="24"/>
      <c r="L317" s="24"/>
      <c r="M317" s="24"/>
      <c r="N317" s="23"/>
      <c r="O317" s="89"/>
      <c r="P317" s="89"/>
      <c r="Q317" s="89"/>
      <c r="R317" s="89"/>
      <c r="S317" s="89"/>
      <c r="T317" s="89"/>
      <c r="U317" s="89"/>
      <c r="V317" s="91"/>
      <c r="W317" s="89"/>
      <c r="X317" s="92"/>
      <c r="Y317" s="89"/>
      <c r="Z317" s="89"/>
      <c r="AA317" s="89"/>
      <c r="AB317" s="89"/>
      <c r="AC317" s="89"/>
      <c r="AD317" s="91"/>
      <c r="AE317" s="91"/>
      <c r="AF317" s="91"/>
      <c r="AG317" s="89"/>
      <c r="AH317" s="91"/>
      <c r="AI317" s="91"/>
      <c r="AJ317" s="89"/>
      <c r="AK317" s="89"/>
      <c r="AL317" s="91"/>
      <c r="AM317" s="91"/>
      <c r="AN317" s="91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</row>
    <row r="318" spans="1:51" ht="12.75" customHeight="1">
      <c r="A318" s="24"/>
      <c r="B318" s="24"/>
      <c r="C318" s="24"/>
      <c r="D318" s="24"/>
      <c r="E318" s="24"/>
      <c r="F318" s="24"/>
      <c r="G318" s="38"/>
      <c r="H318" s="24"/>
      <c r="I318" s="24"/>
      <c r="J318" s="24"/>
      <c r="K318" s="24"/>
      <c r="L318" s="24"/>
      <c r="M318" s="24"/>
      <c r="N318" s="23"/>
      <c r="O318" s="89"/>
      <c r="P318" s="89"/>
      <c r="Q318" s="89"/>
      <c r="R318" s="89"/>
      <c r="S318" s="89"/>
      <c r="T318" s="89"/>
      <c r="U318" s="89"/>
      <c r="V318" s="91"/>
      <c r="W318" s="89"/>
      <c r="X318" s="92"/>
      <c r="Y318" s="89"/>
      <c r="Z318" s="89"/>
      <c r="AA318" s="89"/>
      <c r="AB318" s="89"/>
      <c r="AC318" s="89"/>
      <c r="AD318" s="91"/>
      <c r="AE318" s="91"/>
      <c r="AF318" s="91"/>
      <c r="AG318" s="89"/>
      <c r="AH318" s="91"/>
      <c r="AI318" s="91"/>
      <c r="AJ318" s="89"/>
      <c r="AK318" s="89"/>
      <c r="AL318" s="91"/>
      <c r="AM318" s="91"/>
      <c r="AN318" s="91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</row>
    <row r="319" spans="1:51" ht="12.75" customHeight="1">
      <c r="A319" s="24"/>
      <c r="B319" s="24"/>
      <c r="C319" s="24"/>
      <c r="D319" s="24"/>
      <c r="E319" s="24"/>
      <c r="F319" s="24"/>
      <c r="G319" s="38"/>
      <c r="H319" s="24"/>
      <c r="I319" s="24"/>
      <c r="J319" s="24"/>
      <c r="K319" s="24"/>
      <c r="L319" s="24"/>
      <c r="M319" s="24"/>
      <c r="N319" s="23"/>
      <c r="O319" s="89"/>
      <c r="P319" s="89"/>
      <c r="Q319" s="89"/>
      <c r="R319" s="89"/>
      <c r="S319" s="89"/>
      <c r="T319" s="89"/>
      <c r="U319" s="89"/>
      <c r="V319" s="91"/>
      <c r="W319" s="89"/>
      <c r="X319" s="92"/>
      <c r="Y319" s="89"/>
      <c r="Z319" s="89"/>
      <c r="AA319" s="89"/>
      <c r="AB319" s="89"/>
      <c r="AC319" s="89"/>
      <c r="AD319" s="91"/>
      <c r="AE319" s="91"/>
      <c r="AF319" s="91"/>
      <c r="AG319" s="89"/>
      <c r="AH319" s="91"/>
      <c r="AI319" s="91"/>
      <c r="AJ319" s="89"/>
      <c r="AK319" s="89"/>
      <c r="AL319" s="91"/>
      <c r="AM319" s="91"/>
      <c r="AN319" s="91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</row>
    <row r="320" spans="1:51" ht="12.75" customHeight="1">
      <c r="A320" s="24"/>
      <c r="B320" s="24"/>
      <c r="C320" s="24"/>
      <c r="D320" s="24"/>
      <c r="E320" s="24"/>
      <c r="F320" s="24"/>
      <c r="G320" s="38"/>
      <c r="H320" s="24"/>
      <c r="I320" s="24"/>
      <c r="J320" s="24"/>
      <c r="K320" s="24"/>
      <c r="L320" s="24"/>
      <c r="M320" s="24"/>
      <c r="N320" s="23"/>
      <c r="O320" s="89"/>
      <c r="P320" s="89"/>
      <c r="Q320" s="89"/>
      <c r="R320" s="89"/>
      <c r="S320" s="89"/>
      <c r="T320" s="89"/>
      <c r="U320" s="89"/>
      <c r="V320" s="91"/>
      <c r="W320" s="89"/>
      <c r="X320" s="92"/>
      <c r="Y320" s="89"/>
      <c r="Z320" s="89"/>
      <c r="AA320" s="89"/>
      <c r="AB320" s="89"/>
      <c r="AC320" s="89"/>
      <c r="AD320" s="91"/>
      <c r="AE320" s="91"/>
      <c r="AF320" s="91"/>
      <c r="AG320" s="89"/>
      <c r="AH320" s="91"/>
      <c r="AI320" s="91"/>
      <c r="AJ320" s="89"/>
      <c r="AK320" s="89"/>
      <c r="AL320" s="91"/>
      <c r="AM320" s="91"/>
      <c r="AN320" s="91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</row>
    <row r="321" spans="1:51" ht="12.75" customHeight="1">
      <c r="A321" s="24"/>
      <c r="B321" s="24"/>
      <c r="C321" s="24"/>
      <c r="D321" s="24"/>
      <c r="E321" s="24"/>
      <c r="F321" s="24"/>
      <c r="G321" s="38"/>
      <c r="H321" s="24"/>
      <c r="I321" s="24"/>
      <c r="J321" s="24"/>
      <c r="K321" s="24"/>
      <c r="L321" s="24"/>
      <c r="M321" s="24"/>
      <c r="N321" s="23"/>
      <c r="O321" s="89"/>
      <c r="P321" s="89"/>
      <c r="Q321" s="89"/>
      <c r="R321" s="89"/>
      <c r="S321" s="89"/>
      <c r="T321" s="89"/>
      <c r="U321" s="89"/>
      <c r="V321" s="91"/>
      <c r="W321" s="89"/>
      <c r="X321" s="92"/>
      <c r="Y321" s="89"/>
      <c r="Z321" s="89"/>
      <c r="AA321" s="89"/>
      <c r="AB321" s="89"/>
      <c r="AC321" s="89"/>
      <c r="AD321" s="91"/>
      <c r="AE321" s="91"/>
      <c r="AF321" s="91"/>
      <c r="AG321" s="89"/>
      <c r="AH321" s="91"/>
      <c r="AI321" s="91"/>
      <c r="AJ321" s="89"/>
      <c r="AK321" s="89"/>
      <c r="AL321" s="91"/>
      <c r="AM321" s="91"/>
      <c r="AN321" s="91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</row>
    <row r="322" spans="1:51" ht="12.75" customHeight="1">
      <c r="A322" s="24"/>
      <c r="B322" s="24"/>
      <c r="C322" s="24"/>
      <c r="D322" s="24"/>
      <c r="E322" s="24"/>
      <c r="F322" s="24"/>
      <c r="G322" s="38"/>
      <c r="H322" s="24"/>
      <c r="I322" s="24"/>
      <c r="J322" s="24"/>
      <c r="K322" s="24"/>
      <c r="L322" s="24"/>
      <c r="M322" s="24"/>
      <c r="N322" s="23"/>
      <c r="O322" s="89"/>
      <c r="P322" s="89"/>
      <c r="Q322" s="89"/>
      <c r="R322" s="89"/>
      <c r="S322" s="89"/>
      <c r="T322" s="89"/>
      <c r="U322" s="89"/>
      <c r="V322" s="91"/>
      <c r="W322" s="89"/>
      <c r="X322" s="92"/>
      <c r="Y322" s="89"/>
      <c r="Z322" s="89"/>
      <c r="AA322" s="89"/>
      <c r="AB322" s="89"/>
      <c r="AC322" s="89"/>
      <c r="AD322" s="91"/>
      <c r="AE322" s="91"/>
      <c r="AF322" s="91"/>
      <c r="AG322" s="89"/>
      <c r="AH322" s="91"/>
      <c r="AI322" s="91"/>
      <c r="AJ322" s="89"/>
      <c r="AK322" s="89"/>
      <c r="AL322" s="91"/>
      <c r="AM322" s="91"/>
      <c r="AN322" s="91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</row>
    <row r="323" spans="1:51" ht="12.75" customHeight="1">
      <c r="A323" s="24"/>
      <c r="B323" s="24"/>
      <c r="C323" s="24"/>
      <c r="D323" s="24"/>
      <c r="E323" s="24"/>
      <c r="F323" s="24"/>
      <c r="G323" s="38"/>
      <c r="H323" s="24"/>
      <c r="I323" s="24"/>
      <c r="J323" s="24"/>
      <c r="K323" s="24"/>
      <c r="L323" s="24"/>
      <c r="M323" s="24"/>
      <c r="N323" s="23"/>
      <c r="O323" s="89"/>
      <c r="P323" s="89"/>
      <c r="Q323" s="89"/>
      <c r="R323" s="89"/>
      <c r="S323" s="89"/>
      <c r="T323" s="89"/>
      <c r="U323" s="89"/>
      <c r="V323" s="91"/>
      <c r="W323" s="89"/>
      <c r="X323" s="92"/>
      <c r="Y323" s="89"/>
      <c r="Z323" s="89"/>
      <c r="AA323" s="89"/>
      <c r="AB323" s="89"/>
      <c r="AC323" s="89"/>
      <c r="AD323" s="91"/>
      <c r="AE323" s="91"/>
      <c r="AF323" s="91"/>
      <c r="AG323" s="89"/>
      <c r="AH323" s="91"/>
      <c r="AI323" s="91"/>
      <c r="AJ323" s="89"/>
      <c r="AK323" s="89"/>
      <c r="AL323" s="91"/>
      <c r="AM323" s="91"/>
      <c r="AN323" s="91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</row>
    <row r="324" spans="1:51" ht="12.75" customHeight="1">
      <c r="A324" s="24"/>
      <c r="B324" s="24"/>
      <c r="C324" s="24"/>
      <c r="D324" s="24"/>
      <c r="E324" s="24"/>
      <c r="F324" s="24"/>
      <c r="G324" s="38"/>
      <c r="H324" s="24"/>
      <c r="I324" s="24"/>
      <c r="J324" s="24"/>
      <c r="K324" s="24"/>
      <c r="L324" s="24"/>
      <c r="M324" s="24"/>
      <c r="N324" s="23"/>
      <c r="O324" s="89"/>
      <c r="P324" s="89"/>
      <c r="Q324" s="89"/>
      <c r="R324" s="89"/>
      <c r="S324" s="89"/>
      <c r="T324" s="89"/>
      <c r="U324" s="89"/>
      <c r="V324" s="91"/>
      <c r="W324" s="89"/>
      <c r="X324" s="92"/>
      <c r="Y324" s="89"/>
      <c r="Z324" s="89"/>
      <c r="AA324" s="89"/>
      <c r="AB324" s="89"/>
      <c r="AC324" s="89"/>
      <c r="AD324" s="91"/>
      <c r="AE324" s="91"/>
      <c r="AF324" s="91"/>
      <c r="AG324" s="89"/>
      <c r="AH324" s="91"/>
      <c r="AI324" s="91"/>
      <c r="AJ324" s="89"/>
      <c r="AK324" s="89"/>
      <c r="AL324" s="91"/>
      <c r="AM324" s="91"/>
      <c r="AN324" s="91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</row>
    <row r="325" spans="1:51" ht="12.75" customHeight="1">
      <c r="A325" s="24"/>
      <c r="B325" s="24"/>
      <c r="C325" s="24"/>
      <c r="D325" s="24"/>
      <c r="E325" s="24"/>
      <c r="F325" s="24"/>
      <c r="G325" s="38"/>
      <c r="H325" s="24"/>
      <c r="I325" s="24"/>
      <c r="J325" s="24"/>
      <c r="K325" s="24"/>
      <c r="L325" s="24"/>
      <c r="M325" s="24"/>
      <c r="N325" s="23"/>
      <c r="O325" s="89"/>
      <c r="P325" s="89"/>
      <c r="Q325" s="89"/>
      <c r="R325" s="89"/>
      <c r="S325" s="89"/>
      <c r="T325" s="89"/>
      <c r="U325" s="89"/>
      <c r="V325" s="91"/>
      <c r="W325" s="89"/>
      <c r="X325" s="92"/>
      <c r="Y325" s="89"/>
      <c r="Z325" s="89"/>
      <c r="AA325" s="89"/>
      <c r="AB325" s="89"/>
      <c r="AC325" s="89"/>
      <c r="AD325" s="91"/>
      <c r="AE325" s="91"/>
      <c r="AF325" s="91"/>
      <c r="AG325" s="89"/>
      <c r="AH325" s="91"/>
      <c r="AI325" s="91"/>
      <c r="AJ325" s="89"/>
      <c r="AK325" s="89"/>
      <c r="AL325" s="91"/>
      <c r="AM325" s="91"/>
      <c r="AN325" s="91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</row>
    <row r="326" spans="1:51" ht="12.75" customHeight="1">
      <c r="A326" s="24"/>
      <c r="B326" s="24"/>
      <c r="C326" s="24"/>
      <c r="D326" s="24"/>
      <c r="E326" s="24"/>
      <c r="F326" s="24"/>
      <c r="G326" s="38"/>
      <c r="H326" s="24"/>
      <c r="I326" s="24"/>
      <c r="J326" s="24"/>
      <c r="K326" s="24"/>
      <c r="L326" s="24"/>
      <c r="M326" s="24"/>
      <c r="N326" s="23"/>
      <c r="O326" s="89"/>
      <c r="P326" s="89"/>
      <c r="Q326" s="89"/>
      <c r="R326" s="89"/>
      <c r="S326" s="89"/>
      <c r="T326" s="89"/>
      <c r="U326" s="89"/>
      <c r="V326" s="91"/>
      <c r="W326" s="89"/>
      <c r="X326" s="92"/>
      <c r="Y326" s="89"/>
      <c r="Z326" s="89"/>
      <c r="AA326" s="89"/>
      <c r="AB326" s="89"/>
      <c r="AC326" s="89"/>
      <c r="AD326" s="91"/>
      <c r="AE326" s="91"/>
      <c r="AF326" s="91"/>
      <c r="AG326" s="89"/>
      <c r="AH326" s="91"/>
      <c r="AI326" s="91"/>
      <c r="AJ326" s="89"/>
      <c r="AK326" s="89"/>
      <c r="AL326" s="91"/>
      <c r="AM326" s="91"/>
      <c r="AN326" s="91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</row>
    <row r="327" spans="1:51" ht="12.75" customHeight="1">
      <c r="A327" s="24"/>
      <c r="B327" s="24"/>
      <c r="C327" s="24"/>
      <c r="D327" s="24"/>
      <c r="E327" s="24"/>
      <c r="F327" s="24"/>
      <c r="G327" s="38"/>
      <c r="H327" s="24"/>
      <c r="I327" s="24"/>
      <c r="J327" s="24"/>
      <c r="K327" s="24"/>
      <c r="L327" s="24"/>
      <c r="M327" s="24"/>
      <c r="N327" s="23"/>
      <c r="O327" s="89"/>
      <c r="P327" s="89"/>
      <c r="Q327" s="89"/>
      <c r="R327" s="89"/>
      <c r="S327" s="89"/>
      <c r="T327" s="89"/>
      <c r="U327" s="89"/>
      <c r="V327" s="91"/>
      <c r="W327" s="89"/>
      <c r="X327" s="92"/>
      <c r="Y327" s="89"/>
      <c r="Z327" s="89"/>
      <c r="AA327" s="89"/>
      <c r="AB327" s="89"/>
      <c r="AC327" s="89"/>
      <c r="AD327" s="91"/>
      <c r="AE327" s="91"/>
      <c r="AF327" s="91"/>
      <c r="AG327" s="89"/>
      <c r="AH327" s="91"/>
      <c r="AI327" s="91"/>
      <c r="AJ327" s="89"/>
      <c r="AK327" s="89"/>
      <c r="AL327" s="91"/>
      <c r="AM327" s="91"/>
      <c r="AN327" s="91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</row>
    <row r="328" spans="1:51" ht="12.75" customHeight="1">
      <c r="A328" s="24"/>
      <c r="B328" s="24"/>
      <c r="C328" s="24"/>
      <c r="D328" s="24"/>
      <c r="E328" s="24"/>
      <c r="F328" s="24"/>
      <c r="G328" s="38"/>
      <c r="H328" s="24"/>
      <c r="I328" s="24"/>
      <c r="J328" s="24"/>
      <c r="K328" s="24"/>
      <c r="L328" s="24"/>
      <c r="M328" s="24"/>
      <c r="N328" s="23"/>
      <c r="O328" s="89"/>
      <c r="P328" s="89"/>
      <c r="Q328" s="89"/>
      <c r="R328" s="89"/>
      <c r="S328" s="89"/>
      <c r="T328" s="89"/>
      <c r="U328" s="89"/>
      <c r="V328" s="91"/>
      <c r="W328" s="89"/>
      <c r="X328" s="92"/>
      <c r="Y328" s="89"/>
      <c r="Z328" s="89"/>
      <c r="AA328" s="89"/>
      <c r="AB328" s="89"/>
      <c r="AC328" s="89"/>
      <c r="AD328" s="91"/>
      <c r="AE328" s="91"/>
      <c r="AF328" s="91"/>
      <c r="AG328" s="89"/>
      <c r="AH328" s="91"/>
      <c r="AI328" s="91"/>
      <c r="AJ328" s="89"/>
      <c r="AK328" s="89"/>
      <c r="AL328" s="91"/>
      <c r="AM328" s="91"/>
      <c r="AN328" s="91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</row>
    <row r="329" spans="1:51" ht="12.75" customHeight="1">
      <c r="A329" s="24"/>
      <c r="B329" s="24"/>
      <c r="C329" s="24"/>
      <c r="D329" s="24"/>
      <c r="E329" s="24"/>
      <c r="F329" s="24"/>
      <c r="G329" s="38"/>
      <c r="H329" s="24"/>
      <c r="I329" s="24"/>
      <c r="J329" s="24"/>
      <c r="K329" s="24"/>
      <c r="L329" s="24"/>
      <c r="M329" s="24"/>
      <c r="N329" s="23"/>
      <c r="O329" s="89"/>
      <c r="P329" s="89"/>
      <c r="Q329" s="89"/>
      <c r="R329" s="89"/>
      <c r="S329" s="89"/>
      <c r="T329" s="89"/>
      <c r="U329" s="89"/>
      <c r="V329" s="91"/>
      <c r="W329" s="89"/>
      <c r="X329" s="92"/>
      <c r="Y329" s="89"/>
      <c r="Z329" s="89"/>
      <c r="AA329" s="89"/>
      <c r="AB329" s="89"/>
      <c r="AC329" s="89"/>
      <c r="AD329" s="91"/>
      <c r="AE329" s="91"/>
      <c r="AF329" s="91"/>
      <c r="AG329" s="89"/>
      <c r="AH329" s="91"/>
      <c r="AI329" s="91"/>
      <c r="AJ329" s="89"/>
      <c r="AK329" s="89"/>
      <c r="AL329" s="91"/>
      <c r="AM329" s="91"/>
      <c r="AN329" s="91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</row>
    <row r="330" spans="1:51" ht="12.75" customHeight="1">
      <c r="A330" s="24"/>
      <c r="B330" s="24"/>
      <c r="C330" s="24"/>
      <c r="D330" s="24"/>
      <c r="E330" s="24"/>
      <c r="F330" s="24"/>
      <c r="G330" s="38"/>
      <c r="H330" s="24"/>
      <c r="I330" s="24"/>
      <c r="J330" s="24"/>
      <c r="K330" s="24"/>
      <c r="L330" s="24"/>
      <c r="M330" s="24"/>
      <c r="N330" s="23"/>
      <c r="O330" s="89"/>
      <c r="P330" s="89"/>
      <c r="Q330" s="89"/>
      <c r="R330" s="89"/>
      <c r="S330" s="89"/>
      <c r="T330" s="89"/>
      <c r="U330" s="89"/>
      <c r="V330" s="91"/>
      <c r="W330" s="89"/>
      <c r="X330" s="92"/>
      <c r="Y330" s="89"/>
      <c r="Z330" s="89"/>
      <c r="AA330" s="89"/>
      <c r="AB330" s="89"/>
      <c r="AC330" s="89"/>
      <c r="AD330" s="91"/>
      <c r="AE330" s="91"/>
      <c r="AF330" s="91"/>
      <c r="AG330" s="89"/>
      <c r="AH330" s="91"/>
      <c r="AI330" s="91"/>
      <c r="AJ330" s="89"/>
      <c r="AK330" s="89"/>
      <c r="AL330" s="91"/>
      <c r="AM330" s="91"/>
      <c r="AN330" s="91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</row>
    <row r="331" spans="1:51" ht="12.75" customHeight="1">
      <c r="A331" s="24"/>
      <c r="B331" s="24"/>
      <c r="C331" s="24"/>
      <c r="D331" s="24"/>
      <c r="E331" s="24"/>
      <c r="F331" s="24"/>
      <c r="G331" s="38"/>
      <c r="H331" s="24"/>
      <c r="I331" s="24"/>
      <c r="J331" s="24"/>
      <c r="K331" s="24"/>
      <c r="L331" s="24"/>
      <c r="M331" s="24"/>
      <c r="N331" s="23"/>
      <c r="O331" s="89"/>
      <c r="P331" s="89"/>
      <c r="Q331" s="89"/>
      <c r="R331" s="89"/>
      <c r="S331" s="89"/>
      <c r="T331" s="89"/>
      <c r="U331" s="89"/>
      <c r="V331" s="91"/>
      <c r="W331" s="89"/>
      <c r="X331" s="92"/>
      <c r="Y331" s="89"/>
      <c r="Z331" s="89"/>
      <c r="AA331" s="89"/>
      <c r="AB331" s="89"/>
      <c r="AC331" s="89"/>
      <c r="AD331" s="91"/>
      <c r="AE331" s="91"/>
      <c r="AF331" s="91"/>
      <c r="AG331" s="89"/>
      <c r="AH331" s="91"/>
      <c r="AI331" s="91"/>
      <c r="AJ331" s="89"/>
      <c r="AK331" s="89"/>
      <c r="AL331" s="91"/>
      <c r="AM331" s="91"/>
      <c r="AN331" s="91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</row>
    <row r="332" spans="1:51" ht="12.75" customHeight="1">
      <c r="A332" s="24"/>
      <c r="B332" s="24"/>
      <c r="C332" s="24"/>
      <c r="D332" s="24"/>
      <c r="E332" s="24"/>
      <c r="F332" s="24"/>
      <c r="G332" s="38"/>
      <c r="H332" s="24"/>
      <c r="I332" s="24"/>
      <c r="J332" s="24"/>
      <c r="K332" s="24"/>
      <c r="L332" s="24"/>
      <c r="M332" s="24"/>
      <c r="N332" s="23"/>
      <c r="O332" s="89"/>
      <c r="P332" s="89"/>
      <c r="Q332" s="89"/>
      <c r="R332" s="89"/>
      <c r="S332" s="89"/>
      <c r="T332" s="89"/>
      <c r="U332" s="89"/>
      <c r="V332" s="91"/>
      <c r="W332" s="89"/>
      <c r="X332" s="92"/>
      <c r="Y332" s="89"/>
      <c r="Z332" s="89"/>
      <c r="AA332" s="89"/>
      <c r="AB332" s="89"/>
      <c r="AC332" s="89"/>
      <c r="AD332" s="91"/>
      <c r="AE332" s="91"/>
      <c r="AF332" s="91"/>
      <c r="AG332" s="89"/>
      <c r="AH332" s="91"/>
      <c r="AI332" s="91"/>
      <c r="AJ332" s="89"/>
      <c r="AK332" s="89"/>
      <c r="AL332" s="91"/>
      <c r="AM332" s="91"/>
      <c r="AN332" s="91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</row>
    <row r="333" spans="1:51" ht="12.75" customHeight="1">
      <c r="A333" s="24"/>
      <c r="B333" s="24"/>
      <c r="C333" s="24"/>
      <c r="D333" s="24"/>
      <c r="E333" s="24"/>
      <c r="F333" s="24"/>
      <c r="G333" s="38"/>
      <c r="H333" s="24"/>
      <c r="I333" s="24"/>
      <c r="J333" s="24"/>
      <c r="K333" s="24"/>
      <c r="L333" s="24"/>
      <c r="M333" s="24"/>
      <c r="N333" s="23"/>
      <c r="O333" s="89"/>
      <c r="P333" s="89"/>
      <c r="Q333" s="89"/>
      <c r="R333" s="89"/>
      <c r="S333" s="89"/>
      <c r="T333" s="89"/>
      <c r="U333" s="89"/>
      <c r="V333" s="91"/>
      <c r="W333" s="89"/>
      <c r="X333" s="92"/>
      <c r="Y333" s="89"/>
      <c r="Z333" s="89"/>
      <c r="AA333" s="89"/>
      <c r="AB333" s="89"/>
      <c r="AC333" s="89"/>
      <c r="AD333" s="91"/>
      <c r="AE333" s="91"/>
      <c r="AF333" s="91"/>
      <c r="AG333" s="89"/>
      <c r="AH333" s="91"/>
      <c r="AI333" s="91"/>
      <c r="AJ333" s="89"/>
      <c r="AK333" s="89"/>
      <c r="AL333" s="91"/>
      <c r="AM333" s="91"/>
      <c r="AN333" s="91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</row>
    <row r="334" spans="1:51" ht="12.75" customHeight="1">
      <c r="A334" s="24"/>
      <c r="B334" s="24"/>
      <c r="C334" s="24"/>
      <c r="D334" s="24"/>
      <c r="E334" s="24"/>
      <c r="F334" s="24"/>
      <c r="G334" s="38"/>
      <c r="H334" s="24"/>
      <c r="I334" s="24"/>
      <c r="J334" s="24"/>
      <c r="K334" s="24"/>
      <c r="L334" s="24"/>
      <c r="M334" s="24"/>
      <c r="N334" s="23"/>
      <c r="O334" s="89"/>
      <c r="P334" s="89"/>
      <c r="Q334" s="89"/>
      <c r="R334" s="89"/>
      <c r="S334" s="89"/>
      <c r="T334" s="89"/>
      <c r="U334" s="89"/>
      <c r="V334" s="91"/>
      <c r="W334" s="89"/>
      <c r="X334" s="92"/>
      <c r="Y334" s="89"/>
      <c r="Z334" s="89"/>
      <c r="AA334" s="89"/>
      <c r="AB334" s="89"/>
      <c r="AC334" s="89"/>
      <c r="AD334" s="91"/>
      <c r="AE334" s="91"/>
      <c r="AF334" s="91"/>
      <c r="AG334" s="89"/>
      <c r="AH334" s="91"/>
      <c r="AI334" s="91"/>
      <c r="AJ334" s="89"/>
      <c r="AK334" s="89"/>
      <c r="AL334" s="91"/>
      <c r="AM334" s="91"/>
      <c r="AN334" s="91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</row>
    <row r="335" spans="1:51" ht="12.75" customHeight="1">
      <c r="A335" s="24"/>
      <c r="B335" s="24"/>
      <c r="C335" s="24"/>
      <c r="D335" s="24"/>
      <c r="E335" s="24"/>
      <c r="F335" s="24"/>
      <c r="G335" s="38"/>
      <c r="H335" s="24"/>
      <c r="I335" s="24"/>
      <c r="J335" s="24"/>
      <c r="K335" s="24"/>
      <c r="L335" s="24"/>
      <c r="M335" s="24"/>
      <c r="N335" s="23"/>
      <c r="O335" s="89"/>
      <c r="P335" s="89"/>
      <c r="Q335" s="89"/>
      <c r="R335" s="89"/>
      <c r="S335" s="89"/>
      <c r="T335" s="89"/>
      <c r="U335" s="89"/>
      <c r="V335" s="91"/>
      <c r="W335" s="89"/>
      <c r="X335" s="92"/>
      <c r="Y335" s="89"/>
      <c r="Z335" s="89"/>
      <c r="AA335" s="89"/>
      <c r="AB335" s="89"/>
      <c r="AC335" s="89"/>
      <c r="AD335" s="91"/>
      <c r="AE335" s="91"/>
      <c r="AF335" s="91"/>
      <c r="AG335" s="89"/>
      <c r="AH335" s="91"/>
      <c r="AI335" s="91"/>
      <c r="AJ335" s="89"/>
      <c r="AK335" s="89"/>
      <c r="AL335" s="91"/>
      <c r="AM335" s="91"/>
      <c r="AN335" s="91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</row>
    <row r="336" spans="1:51" ht="12.75" customHeight="1">
      <c r="A336" s="24"/>
      <c r="B336" s="24"/>
      <c r="C336" s="24"/>
      <c r="D336" s="24"/>
      <c r="E336" s="24"/>
      <c r="F336" s="24"/>
      <c r="G336" s="38"/>
      <c r="H336" s="24"/>
      <c r="I336" s="24"/>
      <c r="J336" s="24"/>
      <c r="K336" s="24"/>
      <c r="L336" s="24"/>
      <c r="M336" s="24"/>
      <c r="N336" s="23"/>
      <c r="O336" s="89"/>
      <c r="P336" s="89"/>
      <c r="Q336" s="89"/>
      <c r="R336" s="89"/>
      <c r="S336" s="89"/>
      <c r="T336" s="89"/>
      <c r="U336" s="89"/>
      <c r="V336" s="91"/>
      <c r="W336" s="89"/>
      <c r="X336" s="92"/>
      <c r="Y336" s="89"/>
      <c r="Z336" s="89"/>
      <c r="AA336" s="89"/>
      <c r="AB336" s="89"/>
      <c r="AC336" s="89"/>
      <c r="AD336" s="91"/>
      <c r="AE336" s="91"/>
      <c r="AF336" s="91"/>
      <c r="AG336" s="89"/>
      <c r="AH336" s="91"/>
      <c r="AI336" s="91"/>
      <c r="AJ336" s="89"/>
      <c r="AK336" s="89"/>
      <c r="AL336" s="91"/>
      <c r="AM336" s="91"/>
      <c r="AN336" s="91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</row>
    <row r="337" spans="1:51" ht="12.75" customHeight="1">
      <c r="A337" s="24"/>
      <c r="B337" s="24"/>
      <c r="C337" s="24"/>
      <c r="D337" s="24"/>
      <c r="E337" s="24"/>
      <c r="F337" s="24"/>
      <c r="G337" s="38"/>
      <c r="H337" s="24"/>
      <c r="I337" s="24"/>
      <c r="J337" s="24"/>
      <c r="K337" s="24"/>
      <c r="L337" s="24"/>
      <c r="M337" s="24"/>
      <c r="N337" s="23"/>
      <c r="O337" s="89"/>
      <c r="P337" s="89"/>
      <c r="Q337" s="89"/>
      <c r="R337" s="89"/>
      <c r="S337" s="89"/>
      <c r="T337" s="89"/>
      <c r="U337" s="89"/>
      <c r="V337" s="91"/>
      <c r="W337" s="89"/>
      <c r="X337" s="92"/>
      <c r="Y337" s="89"/>
      <c r="Z337" s="89"/>
      <c r="AA337" s="89"/>
      <c r="AB337" s="89"/>
      <c r="AC337" s="89"/>
      <c r="AD337" s="91"/>
      <c r="AE337" s="91"/>
      <c r="AF337" s="91"/>
      <c r="AG337" s="89"/>
      <c r="AH337" s="91"/>
      <c r="AI337" s="91"/>
      <c r="AJ337" s="89"/>
      <c r="AK337" s="89"/>
      <c r="AL337" s="91"/>
      <c r="AM337" s="91"/>
      <c r="AN337" s="91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</row>
    <row r="338" spans="1:51" ht="12.75" customHeight="1">
      <c r="A338" s="24"/>
      <c r="B338" s="24"/>
      <c r="C338" s="24"/>
      <c r="D338" s="24"/>
      <c r="E338" s="24"/>
      <c r="F338" s="24"/>
      <c r="G338" s="38"/>
      <c r="H338" s="24"/>
      <c r="I338" s="24"/>
      <c r="J338" s="24"/>
      <c r="K338" s="24"/>
      <c r="L338" s="24"/>
      <c r="M338" s="24"/>
      <c r="N338" s="23"/>
      <c r="O338" s="89"/>
      <c r="P338" s="89"/>
      <c r="Q338" s="89"/>
      <c r="R338" s="89"/>
      <c r="S338" s="89"/>
      <c r="T338" s="89"/>
      <c r="U338" s="89"/>
      <c r="V338" s="91"/>
      <c r="W338" s="89"/>
      <c r="X338" s="92"/>
      <c r="Y338" s="89"/>
      <c r="Z338" s="89"/>
      <c r="AA338" s="89"/>
      <c r="AB338" s="89"/>
      <c r="AC338" s="89"/>
      <c r="AD338" s="91"/>
      <c r="AE338" s="91"/>
      <c r="AF338" s="91"/>
      <c r="AG338" s="89"/>
      <c r="AH338" s="91"/>
      <c r="AI338" s="91"/>
      <c r="AJ338" s="89"/>
      <c r="AK338" s="89"/>
      <c r="AL338" s="91"/>
      <c r="AM338" s="91"/>
      <c r="AN338" s="91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</row>
    <row r="339" spans="1:51" ht="12.75" customHeight="1">
      <c r="A339" s="24"/>
      <c r="B339" s="24"/>
      <c r="C339" s="24"/>
      <c r="D339" s="24"/>
      <c r="E339" s="24"/>
      <c r="F339" s="24"/>
      <c r="G339" s="38"/>
      <c r="H339" s="24"/>
      <c r="I339" s="24"/>
      <c r="J339" s="24"/>
      <c r="K339" s="24"/>
      <c r="L339" s="24"/>
      <c r="M339" s="24"/>
      <c r="N339" s="23"/>
      <c r="O339" s="89"/>
      <c r="P339" s="89"/>
      <c r="Q339" s="89"/>
      <c r="R339" s="89"/>
      <c r="S339" s="89"/>
      <c r="T339" s="89"/>
      <c r="U339" s="89"/>
      <c r="V339" s="91"/>
      <c r="W339" s="89"/>
      <c r="X339" s="92"/>
      <c r="Y339" s="89"/>
      <c r="Z339" s="89"/>
      <c r="AA339" s="89"/>
      <c r="AB339" s="89"/>
      <c r="AC339" s="89"/>
      <c r="AD339" s="91"/>
      <c r="AE339" s="91"/>
      <c r="AF339" s="91"/>
      <c r="AG339" s="89"/>
      <c r="AH339" s="91"/>
      <c r="AI339" s="91"/>
      <c r="AJ339" s="89"/>
      <c r="AK339" s="89"/>
      <c r="AL339" s="91"/>
      <c r="AM339" s="91"/>
      <c r="AN339" s="91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</row>
    <row r="340" spans="1:51" ht="12.75" customHeight="1">
      <c r="A340" s="24"/>
      <c r="B340" s="24"/>
      <c r="C340" s="24"/>
      <c r="D340" s="24"/>
      <c r="E340" s="24"/>
      <c r="F340" s="24"/>
      <c r="G340" s="38"/>
      <c r="H340" s="24"/>
      <c r="I340" s="24"/>
      <c r="J340" s="24"/>
      <c r="K340" s="24"/>
      <c r="L340" s="24"/>
      <c r="M340" s="24"/>
      <c r="N340" s="23"/>
      <c r="O340" s="89"/>
      <c r="P340" s="89"/>
      <c r="Q340" s="89"/>
      <c r="R340" s="89"/>
      <c r="S340" s="89"/>
      <c r="T340" s="89"/>
      <c r="U340" s="89"/>
      <c r="V340" s="91"/>
      <c r="W340" s="89"/>
      <c r="X340" s="92"/>
      <c r="Y340" s="89"/>
      <c r="Z340" s="89"/>
      <c r="AA340" s="89"/>
      <c r="AB340" s="89"/>
      <c r="AC340" s="89"/>
      <c r="AD340" s="91"/>
      <c r="AE340" s="91"/>
      <c r="AF340" s="91"/>
      <c r="AG340" s="89"/>
      <c r="AH340" s="91"/>
      <c r="AI340" s="91"/>
      <c r="AJ340" s="89"/>
      <c r="AK340" s="89"/>
      <c r="AL340" s="91"/>
      <c r="AM340" s="91"/>
      <c r="AN340" s="91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</row>
    <row r="341" spans="1:51" ht="12.75" customHeight="1">
      <c r="A341" s="24"/>
      <c r="B341" s="24"/>
      <c r="C341" s="24"/>
      <c r="D341" s="24"/>
      <c r="E341" s="24"/>
      <c r="F341" s="24"/>
      <c r="G341" s="38"/>
      <c r="H341" s="24"/>
      <c r="I341" s="24"/>
      <c r="J341" s="24"/>
      <c r="K341" s="24"/>
      <c r="L341" s="24"/>
      <c r="M341" s="24"/>
      <c r="N341" s="23"/>
      <c r="O341" s="89"/>
      <c r="P341" s="89"/>
      <c r="Q341" s="89"/>
      <c r="R341" s="89"/>
      <c r="S341" s="89"/>
      <c r="T341" s="89"/>
      <c r="U341" s="89"/>
      <c r="V341" s="91"/>
      <c r="W341" s="89"/>
      <c r="X341" s="92"/>
      <c r="Y341" s="89"/>
      <c r="Z341" s="89"/>
      <c r="AA341" s="89"/>
      <c r="AB341" s="89"/>
      <c r="AC341" s="89"/>
      <c r="AD341" s="91"/>
      <c r="AE341" s="91"/>
      <c r="AF341" s="91"/>
      <c r="AG341" s="89"/>
      <c r="AH341" s="91"/>
      <c r="AI341" s="91"/>
      <c r="AJ341" s="89"/>
      <c r="AK341" s="89"/>
      <c r="AL341" s="91"/>
      <c r="AM341" s="91"/>
      <c r="AN341" s="91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</row>
    <row r="342" spans="1:51" ht="12.75" customHeight="1">
      <c r="A342" s="24"/>
      <c r="B342" s="24"/>
      <c r="C342" s="24"/>
      <c r="D342" s="24"/>
      <c r="E342" s="24"/>
      <c r="F342" s="24"/>
      <c r="G342" s="38"/>
      <c r="H342" s="24"/>
      <c r="I342" s="24"/>
      <c r="J342" s="24"/>
      <c r="K342" s="24"/>
      <c r="L342" s="24"/>
      <c r="M342" s="24"/>
      <c r="N342" s="23"/>
      <c r="O342" s="89"/>
      <c r="P342" s="89"/>
      <c r="Q342" s="89"/>
      <c r="R342" s="89"/>
      <c r="S342" s="89"/>
      <c r="T342" s="89"/>
      <c r="U342" s="89"/>
      <c r="V342" s="91"/>
      <c r="W342" s="89"/>
      <c r="X342" s="92"/>
      <c r="Y342" s="89"/>
      <c r="Z342" s="89"/>
      <c r="AA342" s="89"/>
      <c r="AB342" s="89"/>
      <c r="AC342" s="89"/>
      <c r="AD342" s="91"/>
      <c r="AE342" s="91"/>
      <c r="AF342" s="91"/>
      <c r="AG342" s="89"/>
      <c r="AH342" s="91"/>
      <c r="AI342" s="91"/>
      <c r="AJ342" s="89"/>
      <c r="AK342" s="89"/>
      <c r="AL342" s="91"/>
      <c r="AM342" s="91"/>
      <c r="AN342" s="91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</row>
    <row r="343" spans="1:51" ht="12.75" customHeight="1">
      <c r="A343" s="24"/>
      <c r="B343" s="24"/>
      <c r="C343" s="24"/>
      <c r="D343" s="24"/>
      <c r="E343" s="24"/>
      <c r="F343" s="24"/>
      <c r="G343" s="38"/>
      <c r="H343" s="24"/>
      <c r="I343" s="24"/>
      <c r="J343" s="24"/>
      <c r="K343" s="24"/>
      <c r="L343" s="24"/>
      <c r="M343" s="24"/>
      <c r="N343" s="23"/>
      <c r="O343" s="89"/>
      <c r="P343" s="89"/>
      <c r="Q343" s="89"/>
      <c r="R343" s="89"/>
      <c r="S343" s="89"/>
      <c r="T343" s="89"/>
      <c r="U343" s="89"/>
      <c r="V343" s="91"/>
      <c r="W343" s="89"/>
      <c r="X343" s="92"/>
      <c r="Y343" s="89"/>
      <c r="Z343" s="89"/>
      <c r="AA343" s="89"/>
      <c r="AB343" s="89"/>
      <c r="AC343" s="89"/>
      <c r="AD343" s="91"/>
      <c r="AE343" s="91"/>
      <c r="AF343" s="91"/>
      <c r="AG343" s="89"/>
      <c r="AH343" s="91"/>
      <c r="AI343" s="91"/>
      <c r="AJ343" s="89"/>
      <c r="AK343" s="89"/>
      <c r="AL343" s="91"/>
      <c r="AM343" s="91"/>
      <c r="AN343" s="91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</row>
    <row r="344" spans="1:51" ht="12.75" customHeight="1">
      <c r="A344" s="24"/>
      <c r="B344" s="24"/>
      <c r="C344" s="24"/>
      <c r="D344" s="24"/>
      <c r="E344" s="24"/>
      <c r="F344" s="24"/>
      <c r="G344" s="38"/>
      <c r="H344" s="24"/>
      <c r="I344" s="24"/>
      <c r="J344" s="24"/>
      <c r="K344" s="24"/>
      <c r="L344" s="24"/>
      <c r="M344" s="24"/>
      <c r="N344" s="23"/>
      <c r="O344" s="89"/>
      <c r="P344" s="89"/>
      <c r="Q344" s="89"/>
      <c r="R344" s="89"/>
      <c r="S344" s="89"/>
      <c r="T344" s="89"/>
      <c r="U344" s="89"/>
      <c r="V344" s="91"/>
      <c r="W344" s="89"/>
      <c r="X344" s="92"/>
      <c r="Y344" s="89"/>
      <c r="Z344" s="89"/>
      <c r="AA344" s="89"/>
      <c r="AB344" s="89"/>
      <c r="AC344" s="89"/>
      <c r="AD344" s="91"/>
      <c r="AE344" s="91"/>
      <c r="AF344" s="91"/>
      <c r="AG344" s="89"/>
      <c r="AH344" s="91"/>
      <c r="AI344" s="91"/>
      <c r="AJ344" s="89"/>
      <c r="AK344" s="89"/>
      <c r="AL344" s="91"/>
      <c r="AM344" s="91"/>
      <c r="AN344" s="91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</row>
    <row r="345" spans="1:51" ht="12.75" customHeight="1">
      <c r="A345" s="24"/>
      <c r="B345" s="24"/>
      <c r="C345" s="24"/>
      <c r="D345" s="24"/>
      <c r="E345" s="24"/>
      <c r="F345" s="24"/>
      <c r="G345" s="38"/>
      <c r="H345" s="24"/>
      <c r="I345" s="24"/>
      <c r="J345" s="24"/>
      <c r="K345" s="24"/>
      <c r="L345" s="24"/>
      <c r="M345" s="24"/>
      <c r="N345" s="23"/>
      <c r="O345" s="89"/>
      <c r="P345" s="89"/>
      <c r="Q345" s="89"/>
      <c r="R345" s="89"/>
      <c r="S345" s="89"/>
      <c r="T345" s="89"/>
      <c r="U345" s="89"/>
      <c r="V345" s="91"/>
      <c r="W345" s="89"/>
      <c r="X345" s="92"/>
      <c r="Y345" s="89"/>
      <c r="Z345" s="89"/>
      <c r="AA345" s="89"/>
      <c r="AB345" s="89"/>
      <c r="AC345" s="89"/>
      <c r="AD345" s="91"/>
      <c r="AE345" s="91"/>
      <c r="AF345" s="91"/>
      <c r="AG345" s="89"/>
      <c r="AH345" s="91"/>
      <c r="AI345" s="91"/>
      <c r="AJ345" s="89"/>
      <c r="AK345" s="89"/>
      <c r="AL345" s="91"/>
      <c r="AM345" s="91"/>
      <c r="AN345" s="91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</row>
    <row r="346" spans="1:51" ht="12.75" customHeight="1">
      <c r="A346" s="24"/>
      <c r="B346" s="24"/>
      <c r="C346" s="24"/>
      <c r="D346" s="24"/>
      <c r="E346" s="24"/>
      <c r="F346" s="24"/>
      <c r="G346" s="38"/>
      <c r="H346" s="24"/>
      <c r="I346" s="24"/>
      <c r="J346" s="24"/>
      <c r="K346" s="24"/>
      <c r="L346" s="24"/>
      <c r="M346" s="24"/>
      <c r="N346" s="23"/>
      <c r="O346" s="89"/>
      <c r="P346" s="89"/>
      <c r="Q346" s="89"/>
      <c r="R346" s="89"/>
      <c r="S346" s="89"/>
      <c r="T346" s="89"/>
      <c r="U346" s="89"/>
      <c r="V346" s="91"/>
      <c r="W346" s="89"/>
      <c r="X346" s="92"/>
      <c r="Y346" s="89"/>
      <c r="Z346" s="89"/>
      <c r="AA346" s="89"/>
      <c r="AB346" s="89"/>
      <c r="AC346" s="89"/>
      <c r="AD346" s="91"/>
      <c r="AE346" s="91"/>
      <c r="AF346" s="91"/>
      <c r="AG346" s="89"/>
      <c r="AH346" s="91"/>
      <c r="AI346" s="91"/>
      <c r="AJ346" s="89"/>
      <c r="AK346" s="89"/>
      <c r="AL346" s="91"/>
      <c r="AM346" s="91"/>
      <c r="AN346" s="91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</row>
    <row r="347" spans="1:51" ht="12.75" customHeight="1">
      <c r="A347" s="24"/>
      <c r="B347" s="24"/>
      <c r="C347" s="24"/>
      <c r="D347" s="24"/>
      <c r="E347" s="24"/>
      <c r="F347" s="24"/>
      <c r="G347" s="38"/>
      <c r="H347" s="24"/>
      <c r="I347" s="24"/>
      <c r="J347" s="24"/>
      <c r="K347" s="24"/>
      <c r="L347" s="24"/>
      <c r="M347" s="24"/>
      <c r="N347" s="23"/>
      <c r="O347" s="89"/>
      <c r="P347" s="89"/>
      <c r="Q347" s="89"/>
      <c r="R347" s="89"/>
      <c r="S347" s="89"/>
      <c r="T347" s="89"/>
      <c r="U347" s="89"/>
      <c r="V347" s="91"/>
      <c r="W347" s="89"/>
      <c r="X347" s="92"/>
      <c r="Y347" s="89"/>
      <c r="Z347" s="89"/>
      <c r="AA347" s="89"/>
      <c r="AB347" s="89"/>
      <c r="AC347" s="89"/>
      <c r="AD347" s="91"/>
      <c r="AE347" s="91"/>
      <c r="AF347" s="91"/>
      <c r="AG347" s="89"/>
      <c r="AH347" s="91"/>
      <c r="AI347" s="91"/>
      <c r="AJ347" s="89"/>
      <c r="AK347" s="89"/>
      <c r="AL347" s="91"/>
      <c r="AM347" s="91"/>
      <c r="AN347" s="91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</row>
    <row r="348" spans="1:51" ht="12.75" customHeight="1">
      <c r="A348" s="24"/>
      <c r="B348" s="24"/>
      <c r="C348" s="24"/>
      <c r="D348" s="24"/>
      <c r="E348" s="24"/>
      <c r="F348" s="24"/>
      <c r="G348" s="38"/>
      <c r="H348" s="24"/>
      <c r="I348" s="24"/>
      <c r="J348" s="24"/>
      <c r="K348" s="24"/>
      <c r="L348" s="24"/>
      <c r="M348" s="24"/>
      <c r="N348" s="23"/>
      <c r="O348" s="89"/>
      <c r="P348" s="89"/>
      <c r="Q348" s="89"/>
      <c r="R348" s="89"/>
      <c r="S348" s="89"/>
      <c r="T348" s="89"/>
      <c r="U348" s="89"/>
      <c r="V348" s="91"/>
      <c r="W348" s="89"/>
      <c r="X348" s="92"/>
      <c r="Y348" s="89"/>
      <c r="Z348" s="89"/>
      <c r="AA348" s="89"/>
      <c r="AB348" s="89"/>
      <c r="AC348" s="89"/>
      <c r="AD348" s="91"/>
      <c r="AE348" s="91"/>
      <c r="AF348" s="91"/>
      <c r="AG348" s="89"/>
      <c r="AH348" s="91"/>
      <c r="AI348" s="91"/>
      <c r="AJ348" s="89"/>
      <c r="AK348" s="89"/>
      <c r="AL348" s="91"/>
      <c r="AM348" s="91"/>
      <c r="AN348" s="91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</row>
    <row r="349" spans="1:51" ht="12.75" customHeight="1">
      <c r="A349" s="24"/>
      <c r="B349" s="24"/>
      <c r="C349" s="24"/>
      <c r="D349" s="24"/>
      <c r="E349" s="24"/>
      <c r="F349" s="24"/>
      <c r="G349" s="38"/>
      <c r="H349" s="24"/>
      <c r="I349" s="24"/>
      <c r="J349" s="24"/>
      <c r="K349" s="24"/>
      <c r="L349" s="24"/>
      <c r="M349" s="24"/>
      <c r="N349" s="23"/>
      <c r="O349" s="89"/>
      <c r="P349" s="89"/>
      <c r="Q349" s="89"/>
      <c r="R349" s="89"/>
      <c r="S349" s="89"/>
      <c r="T349" s="89"/>
      <c r="U349" s="89"/>
      <c r="V349" s="91"/>
      <c r="W349" s="89"/>
      <c r="X349" s="92"/>
      <c r="Y349" s="89"/>
      <c r="Z349" s="89"/>
      <c r="AA349" s="89"/>
      <c r="AB349" s="89"/>
      <c r="AC349" s="89"/>
      <c r="AD349" s="91"/>
      <c r="AE349" s="91"/>
      <c r="AF349" s="91"/>
      <c r="AG349" s="89"/>
      <c r="AH349" s="91"/>
      <c r="AI349" s="91"/>
      <c r="AJ349" s="89"/>
      <c r="AK349" s="89"/>
      <c r="AL349" s="91"/>
      <c r="AM349" s="91"/>
      <c r="AN349" s="91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</row>
    <row r="350" spans="1:51" ht="12.75" customHeight="1">
      <c r="A350" s="24"/>
      <c r="B350" s="24"/>
      <c r="C350" s="24"/>
      <c r="D350" s="24"/>
      <c r="E350" s="24"/>
      <c r="F350" s="24"/>
      <c r="G350" s="38"/>
      <c r="H350" s="24"/>
      <c r="I350" s="24"/>
      <c r="J350" s="24"/>
      <c r="K350" s="24"/>
      <c r="L350" s="24"/>
      <c r="M350" s="24"/>
      <c r="N350" s="23"/>
      <c r="O350" s="89"/>
      <c r="P350" s="89"/>
      <c r="Q350" s="89"/>
      <c r="R350" s="89"/>
      <c r="S350" s="89"/>
      <c r="T350" s="89"/>
      <c r="U350" s="89"/>
      <c r="V350" s="91"/>
      <c r="W350" s="89"/>
      <c r="X350" s="92"/>
      <c r="Y350" s="89"/>
      <c r="Z350" s="89"/>
      <c r="AA350" s="89"/>
      <c r="AB350" s="89"/>
      <c r="AC350" s="89"/>
      <c r="AD350" s="91"/>
      <c r="AE350" s="91"/>
      <c r="AF350" s="91"/>
      <c r="AG350" s="89"/>
      <c r="AH350" s="91"/>
      <c r="AI350" s="91"/>
      <c r="AJ350" s="89"/>
      <c r="AK350" s="89"/>
      <c r="AL350" s="91"/>
      <c r="AM350" s="91"/>
      <c r="AN350" s="91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</row>
    <row r="351" spans="1:51" ht="12.75" customHeight="1">
      <c r="A351" s="24"/>
      <c r="B351" s="24"/>
      <c r="C351" s="24"/>
      <c r="D351" s="24"/>
      <c r="E351" s="24"/>
      <c r="F351" s="24"/>
      <c r="G351" s="38"/>
      <c r="H351" s="24"/>
      <c r="I351" s="24"/>
      <c r="J351" s="24"/>
      <c r="K351" s="24"/>
      <c r="L351" s="24"/>
      <c r="M351" s="24"/>
      <c r="N351" s="23"/>
      <c r="O351" s="89"/>
      <c r="P351" s="89"/>
      <c r="Q351" s="89"/>
      <c r="R351" s="89"/>
      <c r="S351" s="89"/>
      <c r="T351" s="89"/>
      <c r="U351" s="89"/>
      <c r="V351" s="91"/>
      <c r="W351" s="89"/>
      <c r="X351" s="92"/>
      <c r="Y351" s="89"/>
      <c r="Z351" s="89"/>
      <c r="AA351" s="89"/>
      <c r="AB351" s="89"/>
      <c r="AC351" s="89"/>
      <c r="AD351" s="91"/>
      <c r="AE351" s="91"/>
      <c r="AF351" s="91"/>
      <c r="AG351" s="89"/>
      <c r="AH351" s="91"/>
      <c r="AI351" s="91"/>
      <c r="AJ351" s="89"/>
      <c r="AK351" s="89"/>
      <c r="AL351" s="91"/>
      <c r="AM351" s="91"/>
      <c r="AN351" s="91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</row>
    <row r="352" spans="1:51" ht="12.75" customHeight="1">
      <c r="A352" s="24"/>
      <c r="B352" s="24"/>
      <c r="C352" s="24"/>
      <c r="D352" s="24"/>
      <c r="E352" s="24"/>
      <c r="F352" s="24"/>
      <c r="G352" s="38"/>
      <c r="H352" s="24"/>
      <c r="I352" s="24"/>
      <c r="J352" s="24"/>
      <c r="K352" s="24"/>
      <c r="L352" s="24"/>
      <c r="M352" s="24"/>
      <c r="N352" s="23"/>
      <c r="O352" s="89"/>
      <c r="P352" s="89"/>
      <c r="Q352" s="89"/>
      <c r="R352" s="89"/>
      <c r="S352" s="89"/>
      <c r="T352" s="89"/>
      <c r="U352" s="89"/>
      <c r="V352" s="91"/>
      <c r="W352" s="89"/>
      <c r="X352" s="92"/>
      <c r="Y352" s="89"/>
      <c r="Z352" s="89"/>
      <c r="AA352" s="89"/>
      <c r="AB352" s="89"/>
      <c r="AC352" s="89"/>
      <c r="AD352" s="91"/>
      <c r="AE352" s="91"/>
      <c r="AF352" s="91"/>
      <c r="AG352" s="89"/>
      <c r="AH352" s="91"/>
      <c r="AI352" s="91"/>
      <c r="AJ352" s="89"/>
      <c r="AK352" s="89"/>
      <c r="AL352" s="91"/>
      <c r="AM352" s="91"/>
      <c r="AN352" s="91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</row>
    <row r="353" spans="1:51" ht="12.75" customHeight="1">
      <c r="A353" s="24"/>
      <c r="B353" s="24"/>
      <c r="C353" s="24"/>
      <c r="D353" s="24"/>
      <c r="E353" s="24"/>
      <c r="F353" s="24"/>
      <c r="G353" s="38"/>
      <c r="H353" s="24"/>
      <c r="I353" s="24"/>
      <c r="J353" s="24"/>
      <c r="K353" s="24"/>
      <c r="L353" s="24"/>
      <c r="M353" s="24"/>
      <c r="N353" s="23"/>
      <c r="O353" s="89"/>
      <c r="P353" s="89"/>
      <c r="Q353" s="89"/>
      <c r="R353" s="89"/>
      <c r="S353" s="89"/>
      <c r="T353" s="89"/>
      <c r="U353" s="89"/>
      <c r="V353" s="91"/>
      <c r="W353" s="89"/>
      <c r="X353" s="92"/>
      <c r="Y353" s="89"/>
      <c r="Z353" s="89"/>
      <c r="AA353" s="89"/>
      <c r="AB353" s="89"/>
      <c r="AC353" s="89"/>
      <c r="AD353" s="91"/>
      <c r="AE353" s="91"/>
      <c r="AF353" s="91"/>
      <c r="AG353" s="89"/>
      <c r="AH353" s="91"/>
      <c r="AI353" s="91"/>
      <c r="AJ353" s="89"/>
      <c r="AK353" s="89"/>
      <c r="AL353" s="91"/>
      <c r="AM353" s="91"/>
      <c r="AN353" s="91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</row>
    <row r="354" spans="1:51" ht="12.75" customHeight="1">
      <c r="A354" s="24"/>
      <c r="B354" s="24"/>
      <c r="C354" s="24"/>
      <c r="D354" s="24"/>
      <c r="E354" s="24"/>
      <c r="F354" s="24"/>
      <c r="G354" s="38"/>
      <c r="H354" s="24"/>
      <c r="I354" s="24"/>
      <c r="J354" s="24"/>
      <c r="K354" s="24"/>
      <c r="L354" s="24"/>
      <c r="M354" s="24"/>
      <c r="N354" s="23"/>
      <c r="O354" s="89"/>
      <c r="P354" s="89"/>
      <c r="Q354" s="89"/>
      <c r="R354" s="89"/>
      <c r="S354" s="89"/>
      <c r="T354" s="89"/>
      <c r="U354" s="89"/>
      <c r="V354" s="91"/>
      <c r="W354" s="89"/>
      <c r="X354" s="92"/>
      <c r="Y354" s="89"/>
      <c r="Z354" s="89"/>
      <c r="AA354" s="89"/>
      <c r="AB354" s="89"/>
      <c r="AC354" s="89"/>
      <c r="AD354" s="91"/>
      <c r="AE354" s="91"/>
      <c r="AF354" s="91"/>
      <c r="AG354" s="89"/>
      <c r="AH354" s="91"/>
      <c r="AI354" s="91"/>
      <c r="AJ354" s="89"/>
      <c r="AK354" s="89"/>
      <c r="AL354" s="91"/>
      <c r="AM354" s="91"/>
      <c r="AN354" s="91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</row>
    <row r="355" spans="1:51" ht="12.75" customHeight="1">
      <c r="A355" s="24"/>
      <c r="B355" s="24"/>
      <c r="C355" s="24"/>
      <c r="D355" s="24"/>
      <c r="E355" s="24"/>
      <c r="F355" s="24"/>
      <c r="G355" s="38"/>
      <c r="H355" s="24"/>
      <c r="I355" s="24"/>
      <c r="J355" s="24"/>
      <c r="K355" s="24"/>
      <c r="L355" s="24"/>
      <c r="M355" s="24"/>
      <c r="N355" s="23"/>
      <c r="O355" s="89"/>
      <c r="P355" s="89"/>
      <c r="Q355" s="89"/>
      <c r="R355" s="89"/>
      <c r="S355" s="89"/>
      <c r="T355" s="89"/>
      <c r="U355" s="89"/>
      <c r="V355" s="91"/>
      <c r="W355" s="89"/>
      <c r="X355" s="92"/>
      <c r="Y355" s="89"/>
      <c r="Z355" s="89"/>
      <c r="AA355" s="89"/>
      <c r="AB355" s="89"/>
      <c r="AC355" s="89"/>
      <c r="AD355" s="91"/>
      <c r="AE355" s="91"/>
      <c r="AF355" s="91"/>
      <c r="AG355" s="89"/>
      <c r="AH355" s="91"/>
      <c r="AI355" s="91"/>
      <c r="AJ355" s="89"/>
      <c r="AK355" s="89"/>
      <c r="AL355" s="91"/>
      <c r="AM355" s="91"/>
      <c r="AN355" s="91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</row>
    <row r="356" spans="1:51" ht="12.75" customHeight="1">
      <c r="A356" s="24"/>
      <c r="B356" s="24"/>
      <c r="C356" s="24"/>
      <c r="D356" s="24"/>
      <c r="E356" s="24"/>
      <c r="F356" s="24"/>
      <c r="G356" s="38"/>
      <c r="H356" s="24"/>
      <c r="I356" s="24"/>
      <c r="J356" s="24"/>
      <c r="K356" s="24"/>
      <c r="L356" s="24"/>
      <c r="M356" s="24"/>
      <c r="N356" s="23"/>
      <c r="O356" s="89"/>
      <c r="P356" s="89"/>
      <c r="Q356" s="89"/>
      <c r="R356" s="89"/>
      <c r="S356" s="89"/>
      <c r="T356" s="89"/>
      <c r="U356" s="89"/>
      <c r="V356" s="91"/>
      <c r="W356" s="89"/>
      <c r="X356" s="92"/>
      <c r="Y356" s="89"/>
      <c r="Z356" s="89"/>
      <c r="AA356" s="89"/>
      <c r="AB356" s="89"/>
      <c r="AC356" s="89"/>
      <c r="AD356" s="91"/>
      <c r="AE356" s="91"/>
      <c r="AF356" s="91"/>
      <c r="AG356" s="89"/>
      <c r="AH356" s="91"/>
      <c r="AI356" s="91"/>
      <c r="AJ356" s="89"/>
      <c r="AK356" s="89"/>
      <c r="AL356" s="91"/>
      <c r="AM356" s="91"/>
      <c r="AN356" s="91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</row>
    <row r="357" spans="1:51" ht="12.75" customHeight="1">
      <c r="A357" s="24"/>
      <c r="B357" s="24"/>
      <c r="C357" s="24"/>
      <c r="D357" s="24"/>
      <c r="E357" s="24"/>
      <c r="F357" s="24"/>
      <c r="G357" s="38"/>
      <c r="H357" s="24"/>
      <c r="I357" s="24"/>
      <c r="J357" s="24"/>
      <c r="K357" s="24"/>
      <c r="L357" s="24"/>
      <c r="M357" s="24"/>
      <c r="N357" s="23"/>
      <c r="O357" s="89"/>
      <c r="P357" s="89"/>
      <c r="Q357" s="89"/>
      <c r="R357" s="89"/>
      <c r="S357" s="89"/>
      <c r="T357" s="89"/>
      <c r="U357" s="89"/>
      <c r="V357" s="91"/>
      <c r="W357" s="89"/>
      <c r="X357" s="92"/>
      <c r="Y357" s="89"/>
      <c r="Z357" s="89"/>
      <c r="AA357" s="89"/>
      <c r="AB357" s="89"/>
      <c r="AC357" s="89"/>
      <c r="AD357" s="91"/>
      <c r="AE357" s="91"/>
      <c r="AF357" s="91"/>
      <c r="AG357" s="89"/>
      <c r="AH357" s="91"/>
      <c r="AI357" s="91"/>
      <c r="AJ357" s="89"/>
      <c r="AK357" s="89"/>
      <c r="AL357" s="91"/>
      <c r="AM357" s="91"/>
      <c r="AN357" s="91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</row>
    <row r="358" spans="1:51" ht="12.75" customHeight="1">
      <c r="A358" s="24"/>
      <c r="B358" s="24"/>
      <c r="C358" s="24"/>
      <c r="D358" s="24"/>
      <c r="E358" s="24"/>
      <c r="F358" s="24"/>
      <c r="G358" s="38"/>
      <c r="H358" s="24"/>
      <c r="I358" s="24"/>
      <c r="J358" s="24"/>
      <c r="K358" s="24"/>
      <c r="L358" s="24"/>
      <c r="M358" s="24"/>
      <c r="N358" s="23"/>
      <c r="O358" s="89"/>
      <c r="P358" s="89"/>
      <c r="Q358" s="89"/>
      <c r="R358" s="89"/>
      <c r="S358" s="89"/>
      <c r="T358" s="89"/>
      <c r="U358" s="89"/>
      <c r="V358" s="91"/>
      <c r="W358" s="89"/>
      <c r="X358" s="92"/>
      <c r="Y358" s="89"/>
      <c r="Z358" s="89"/>
      <c r="AA358" s="89"/>
      <c r="AB358" s="89"/>
      <c r="AC358" s="89"/>
      <c r="AD358" s="91"/>
      <c r="AE358" s="91"/>
      <c r="AF358" s="91"/>
      <c r="AG358" s="89"/>
      <c r="AH358" s="91"/>
      <c r="AI358" s="91"/>
      <c r="AJ358" s="89"/>
      <c r="AK358" s="89"/>
      <c r="AL358" s="91"/>
      <c r="AM358" s="91"/>
      <c r="AN358" s="91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</row>
    <row r="359" spans="1:51" ht="12.75" customHeight="1">
      <c r="A359" s="24"/>
      <c r="B359" s="24"/>
      <c r="C359" s="24"/>
      <c r="D359" s="24"/>
      <c r="E359" s="24"/>
      <c r="F359" s="24"/>
      <c r="G359" s="38"/>
      <c r="H359" s="24"/>
      <c r="I359" s="24"/>
      <c r="J359" s="24"/>
      <c r="K359" s="24"/>
      <c r="L359" s="24"/>
      <c r="M359" s="24"/>
      <c r="N359" s="23"/>
      <c r="O359" s="89"/>
      <c r="P359" s="89"/>
      <c r="Q359" s="89"/>
      <c r="R359" s="89"/>
      <c r="S359" s="89"/>
      <c r="T359" s="89"/>
      <c r="U359" s="89"/>
      <c r="V359" s="91"/>
      <c r="W359" s="89"/>
      <c r="X359" s="92"/>
      <c r="Y359" s="89"/>
      <c r="Z359" s="89"/>
      <c r="AA359" s="89"/>
      <c r="AB359" s="89"/>
      <c r="AC359" s="89"/>
      <c r="AD359" s="91"/>
      <c r="AE359" s="91"/>
      <c r="AF359" s="91"/>
      <c r="AG359" s="89"/>
      <c r="AH359" s="91"/>
      <c r="AI359" s="91"/>
      <c r="AJ359" s="89"/>
      <c r="AK359" s="89"/>
      <c r="AL359" s="91"/>
      <c r="AM359" s="91"/>
      <c r="AN359" s="91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</row>
    <row r="360" spans="1:51" ht="12.75" customHeight="1">
      <c r="A360" s="24"/>
      <c r="B360" s="24"/>
      <c r="C360" s="24"/>
      <c r="D360" s="24"/>
      <c r="E360" s="24"/>
      <c r="F360" s="24"/>
      <c r="G360" s="38"/>
      <c r="H360" s="24"/>
      <c r="I360" s="24"/>
      <c r="J360" s="24"/>
      <c r="K360" s="24"/>
      <c r="L360" s="24"/>
      <c r="M360" s="24"/>
      <c r="N360" s="23"/>
      <c r="O360" s="89"/>
      <c r="P360" s="89"/>
      <c r="Q360" s="89"/>
      <c r="R360" s="89"/>
      <c r="S360" s="89"/>
      <c r="T360" s="89"/>
      <c r="U360" s="89"/>
      <c r="V360" s="91"/>
      <c r="W360" s="89"/>
      <c r="X360" s="92"/>
      <c r="Y360" s="89"/>
      <c r="Z360" s="89"/>
      <c r="AA360" s="89"/>
      <c r="AB360" s="89"/>
      <c r="AC360" s="89"/>
      <c r="AD360" s="91"/>
      <c r="AE360" s="91"/>
      <c r="AF360" s="91"/>
      <c r="AG360" s="89"/>
      <c r="AH360" s="91"/>
      <c r="AI360" s="91"/>
      <c r="AJ360" s="89"/>
      <c r="AK360" s="89"/>
      <c r="AL360" s="91"/>
      <c r="AM360" s="91"/>
      <c r="AN360" s="91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</row>
    <row r="361" spans="1:51" ht="12.75" customHeight="1">
      <c r="A361" s="24"/>
      <c r="B361" s="24"/>
      <c r="C361" s="24"/>
      <c r="D361" s="24"/>
      <c r="E361" s="24"/>
      <c r="F361" s="24"/>
      <c r="G361" s="38"/>
      <c r="H361" s="24"/>
      <c r="I361" s="24"/>
      <c r="J361" s="24"/>
      <c r="K361" s="24"/>
      <c r="L361" s="24"/>
      <c r="M361" s="24"/>
      <c r="N361" s="23"/>
      <c r="O361" s="89"/>
      <c r="P361" s="89"/>
      <c r="Q361" s="89"/>
      <c r="R361" s="89"/>
      <c r="S361" s="89"/>
      <c r="T361" s="89"/>
      <c r="U361" s="89"/>
      <c r="V361" s="91"/>
      <c r="W361" s="89"/>
      <c r="X361" s="92"/>
      <c r="Y361" s="89"/>
      <c r="Z361" s="89"/>
      <c r="AA361" s="89"/>
      <c r="AB361" s="89"/>
      <c r="AC361" s="89"/>
      <c r="AD361" s="91"/>
      <c r="AE361" s="91"/>
      <c r="AF361" s="91"/>
      <c r="AG361" s="89"/>
      <c r="AH361" s="91"/>
      <c r="AI361" s="91"/>
      <c r="AJ361" s="89"/>
      <c r="AK361" s="89"/>
      <c r="AL361" s="91"/>
      <c r="AM361" s="91"/>
      <c r="AN361" s="91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</row>
    <row r="362" spans="1:51" ht="12.75" customHeight="1">
      <c r="A362" s="24"/>
      <c r="B362" s="24"/>
      <c r="C362" s="24"/>
      <c r="D362" s="24"/>
      <c r="E362" s="24"/>
      <c r="F362" s="24"/>
      <c r="G362" s="38"/>
      <c r="H362" s="24"/>
      <c r="I362" s="24"/>
      <c r="J362" s="24"/>
      <c r="K362" s="24"/>
      <c r="L362" s="24"/>
      <c r="M362" s="24"/>
      <c r="N362" s="23"/>
      <c r="O362" s="89"/>
      <c r="P362" s="89"/>
      <c r="Q362" s="89"/>
      <c r="R362" s="89"/>
      <c r="S362" s="89"/>
      <c r="T362" s="89"/>
      <c r="U362" s="89"/>
      <c r="V362" s="91"/>
      <c r="W362" s="89"/>
      <c r="X362" s="92"/>
      <c r="Y362" s="89"/>
      <c r="Z362" s="89"/>
      <c r="AA362" s="89"/>
      <c r="AB362" s="89"/>
      <c r="AC362" s="89"/>
      <c r="AD362" s="91"/>
      <c r="AE362" s="91"/>
      <c r="AF362" s="91"/>
      <c r="AG362" s="89"/>
      <c r="AH362" s="91"/>
      <c r="AI362" s="91"/>
      <c r="AJ362" s="89"/>
      <c r="AK362" s="89"/>
      <c r="AL362" s="91"/>
      <c r="AM362" s="91"/>
      <c r="AN362" s="91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</row>
    <row r="363" spans="1:51" ht="12.75" customHeight="1">
      <c r="A363" s="24"/>
      <c r="B363" s="24"/>
      <c r="C363" s="24"/>
      <c r="D363" s="24"/>
      <c r="E363" s="24"/>
      <c r="F363" s="24"/>
      <c r="G363" s="38"/>
      <c r="H363" s="24"/>
      <c r="I363" s="24"/>
      <c r="J363" s="24"/>
      <c r="K363" s="24"/>
      <c r="L363" s="24"/>
      <c r="M363" s="24"/>
      <c r="N363" s="23"/>
      <c r="O363" s="89"/>
      <c r="P363" s="89"/>
      <c r="Q363" s="89"/>
      <c r="R363" s="89"/>
      <c r="S363" s="89"/>
      <c r="T363" s="89"/>
      <c r="U363" s="89"/>
      <c r="V363" s="91"/>
      <c r="W363" s="89"/>
      <c r="X363" s="92"/>
      <c r="Y363" s="89"/>
      <c r="Z363" s="89"/>
      <c r="AA363" s="89"/>
      <c r="AB363" s="89"/>
      <c r="AC363" s="89"/>
      <c r="AD363" s="91"/>
      <c r="AE363" s="91"/>
      <c r="AF363" s="91"/>
      <c r="AG363" s="89"/>
      <c r="AH363" s="91"/>
      <c r="AI363" s="91"/>
      <c r="AJ363" s="89"/>
      <c r="AK363" s="89"/>
      <c r="AL363" s="91"/>
      <c r="AM363" s="91"/>
      <c r="AN363" s="91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</row>
    <row r="364" spans="1:51" ht="12.75" customHeight="1">
      <c r="A364" s="24"/>
      <c r="B364" s="24"/>
      <c r="C364" s="24"/>
      <c r="D364" s="24"/>
      <c r="E364" s="24"/>
      <c r="F364" s="24"/>
      <c r="G364" s="38"/>
      <c r="H364" s="24"/>
      <c r="I364" s="24"/>
      <c r="J364" s="24"/>
      <c r="K364" s="24"/>
      <c r="L364" s="24"/>
      <c r="M364" s="24"/>
      <c r="N364" s="23"/>
      <c r="O364" s="89"/>
      <c r="P364" s="89"/>
      <c r="Q364" s="89"/>
      <c r="R364" s="89"/>
      <c r="S364" s="89"/>
      <c r="T364" s="89"/>
      <c r="U364" s="89"/>
      <c r="V364" s="91"/>
      <c r="W364" s="89"/>
      <c r="X364" s="92"/>
      <c r="Y364" s="89"/>
      <c r="Z364" s="89"/>
      <c r="AA364" s="89"/>
      <c r="AB364" s="89"/>
      <c r="AC364" s="89"/>
      <c r="AD364" s="91"/>
      <c r="AE364" s="91"/>
      <c r="AF364" s="91"/>
      <c r="AG364" s="89"/>
      <c r="AH364" s="91"/>
      <c r="AI364" s="91"/>
      <c r="AJ364" s="89"/>
      <c r="AK364" s="89"/>
      <c r="AL364" s="91"/>
      <c r="AM364" s="91"/>
      <c r="AN364" s="91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</row>
    <row r="365" spans="1:51" ht="12.75" customHeight="1">
      <c r="A365" s="24"/>
      <c r="B365" s="24"/>
      <c r="C365" s="24"/>
      <c r="D365" s="24"/>
      <c r="E365" s="24"/>
      <c r="F365" s="24"/>
      <c r="G365" s="38"/>
      <c r="H365" s="24"/>
      <c r="I365" s="24"/>
      <c r="J365" s="24"/>
      <c r="K365" s="24"/>
      <c r="L365" s="24"/>
      <c r="M365" s="24"/>
      <c r="N365" s="23"/>
      <c r="O365" s="89"/>
      <c r="P365" s="89"/>
      <c r="Q365" s="89"/>
      <c r="R365" s="89"/>
      <c r="S365" s="89"/>
      <c r="T365" s="89"/>
      <c r="U365" s="89"/>
      <c r="V365" s="91"/>
      <c r="W365" s="89"/>
      <c r="X365" s="92"/>
      <c r="Y365" s="89"/>
      <c r="Z365" s="89"/>
      <c r="AA365" s="89"/>
      <c r="AB365" s="89"/>
      <c r="AC365" s="89"/>
      <c r="AD365" s="91"/>
      <c r="AE365" s="91"/>
      <c r="AF365" s="91"/>
      <c r="AG365" s="89"/>
      <c r="AH365" s="91"/>
      <c r="AI365" s="91"/>
      <c r="AJ365" s="89"/>
      <c r="AK365" s="89"/>
      <c r="AL365" s="91"/>
      <c r="AM365" s="91"/>
      <c r="AN365" s="91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</row>
    <row r="366" spans="1:51" ht="12.75" customHeight="1">
      <c r="A366" s="24"/>
      <c r="B366" s="24"/>
      <c r="C366" s="24"/>
      <c r="D366" s="24"/>
      <c r="E366" s="24"/>
      <c r="F366" s="24"/>
      <c r="G366" s="38"/>
      <c r="H366" s="24"/>
      <c r="I366" s="24"/>
      <c r="J366" s="24"/>
      <c r="K366" s="24"/>
      <c r="L366" s="24"/>
      <c r="M366" s="24"/>
      <c r="N366" s="23"/>
      <c r="O366" s="89"/>
      <c r="P366" s="89"/>
      <c r="Q366" s="89"/>
      <c r="R366" s="89"/>
      <c r="S366" s="89"/>
      <c r="T366" s="89"/>
      <c r="U366" s="89"/>
      <c r="V366" s="91"/>
      <c r="W366" s="89"/>
      <c r="X366" s="92"/>
      <c r="Y366" s="89"/>
      <c r="Z366" s="89"/>
      <c r="AA366" s="89"/>
      <c r="AB366" s="89"/>
      <c r="AC366" s="89"/>
      <c r="AD366" s="91"/>
      <c r="AE366" s="91"/>
      <c r="AF366" s="91"/>
      <c r="AG366" s="89"/>
      <c r="AH366" s="91"/>
      <c r="AI366" s="91"/>
      <c r="AJ366" s="89"/>
      <c r="AK366" s="89"/>
      <c r="AL366" s="91"/>
      <c r="AM366" s="91"/>
      <c r="AN366" s="91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</row>
    <row r="367" spans="1:51" ht="12.75" customHeight="1">
      <c r="A367" s="24"/>
      <c r="B367" s="24"/>
      <c r="C367" s="24"/>
      <c r="D367" s="24"/>
      <c r="E367" s="24"/>
      <c r="F367" s="24"/>
      <c r="G367" s="38"/>
      <c r="H367" s="24"/>
      <c r="I367" s="24"/>
      <c r="J367" s="24"/>
      <c r="K367" s="24"/>
      <c r="L367" s="24"/>
      <c r="M367" s="24"/>
      <c r="N367" s="23"/>
      <c r="O367" s="89"/>
      <c r="P367" s="89"/>
      <c r="Q367" s="89"/>
      <c r="R367" s="89"/>
      <c r="S367" s="89"/>
      <c r="T367" s="89"/>
      <c r="U367" s="89"/>
      <c r="V367" s="91"/>
      <c r="W367" s="89"/>
      <c r="X367" s="92"/>
      <c r="Y367" s="89"/>
      <c r="Z367" s="89"/>
      <c r="AA367" s="89"/>
      <c r="AB367" s="89"/>
      <c r="AC367" s="89"/>
      <c r="AD367" s="91"/>
      <c r="AE367" s="91"/>
      <c r="AF367" s="91"/>
      <c r="AG367" s="89"/>
      <c r="AH367" s="91"/>
      <c r="AI367" s="91"/>
      <c r="AJ367" s="89"/>
      <c r="AK367" s="89"/>
      <c r="AL367" s="91"/>
      <c r="AM367" s="91"/>
      <c r="AN367" s="91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</row>
    <row r="368" spans="1:51" ht="12.75" customHeight="1">
      <c r="A368" s="24"/>
      <c r="B368" s="24"/>
      <c r="C368" s="24"/>
      <c r="D368" s="24"/>
      <c r="E368" s="24"/>
      <c r="F368" s="24"/>
      <c r="G368" s="38"/>
      <c r="H368" s="24"/>
      <c r="I368" s="24"/>
      <c r="J368" s="24"/>
      <c r="K368" s="24"/>
      <c r="L368" s="24"/>
      <c r="M368" s="24"/>
      <c r="N368" s="23"/>
      <c r="O368" s="89"/>
      <c r="P368" s="89"/>
      <c r="Q368" s="89"/>
      <c r="R368" s="89"/>
      <c r="S368" s="89"/>
      <c r="T368" s="89"/>
      <c r="U368" s="89"/>
      <c r="V368" s="91"/>
      <c r="W368" s="89"/>
      <c r="X368" s="92"/>
      <c r="Y368" s="89"/>
      <c r="Z368" s="89"/>
      <c r="AA368" s="89"/>
      <c r="AB368" s="89"/>
      <c r="AC368" s="89"/>
      <c r="AD368" s="91"/>
      <c r="AE368" s="91"/>
      <c r="AF368" s="91"/>
      <c r="AG368" s="89"/>
      <c r="AH368" s="91"/>
      <c r="AI368" s="91"/>
      <c r="AJ368" s="89"/>
      <c r="AK368" s="89"/>
      <c r="AL368" s="91"/>
      <c r="AM368" s="91"/>
      <c r="AN368" s="91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</row>
    <row r="369" spans="1:51" ht="12.75" customHeight="1">
      <c r="A369" s="24"/>
      <c r="B369" s="24"/>
      <c r="C369" s="24"/>
      <c r="D369" s="24"/>
      <c r="E369" s="24"/>
      <c r="F369" s="24"/>
      <c r="G369" s="38"/>
      <c r="H369" s="24"/>
      <c r="I369" s="24"/>
      <c r="J369" s="24"/>
      <c r="K369" s="24"/>
      <c r="L369" s="24"/>
      <c r="M369" s="24"/>
      <c r="N369" s="23"/>
      <c r="O369" s="89"/>
      <c r="P369" s="89"/>
      <c r="Q369" s="89"/>
      <c r="R369" s="89"/>
      <c r="S369" s="89"/>
      <c r="T369" s="89"/>
      <c r="U369" s="89"/>
      <c r="V369" s="91"/>
      <c r="W369" s="89"/>
      <c r="X369" s="92"/>
      <c r="Y369" s="89"/>
      <c r="Z369" s="89"/>
      <c r="AA369" s="89"/>
      <c r="AB369" s="89"/>
      <c r="AC369" s="89"/>
      <c r="AD369" s="91"/>
      <c r="AE369" s="91"/>
      <c r="AF369" s="91"/>
      <c r="AG369" s="89"/>
      <c r="AH369" s="91"/>
      <c r="AI369" s="91"/>
      <c r="AJ369" s="89"/>
      <c r="AK369" s="89"/>
      <c r="AL369" s="91"/>
      <c r="AM369" s="91"/>
      <c r="AN369" s="91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</row>
    <row r="370" spans="1:51" ht="12.75" customHeight="1">
      <c r="A370" s="24"/>
      <c r="B370" s="24"/>
      <c r="C370" s="24"/>
      <c r="D370" s="24"/>
      <c r="E370" s="24"/>
      <c r="F370" s="24"/>
      <c r="G370" s="38"/>
      <c r="H370" s="24"/>
      <c r="I370" s="24"/>
      <c r="J370" s="24"/>
      <c r="K370" s="24"/>
      <c r="L370" s="24"/>
      <c r="M370" s="24"/>
      <c r="N370" s="23"/>
      <c r="O370" s="89"/>
      <c r="P370" s="89"/>
      <c r="Q370" s="89"/>
      <c r="R370" s="89"/>
      <c r="S370" s="89"/>
      <c r="T370" s="89"/>
      <c r="U370" s="89"/>
      <c r="V370" s="91"/>
      <c r="W370" s="89"/>
      <c r="X370" s="92"/>
      <c r="Y370" s="89"/>
      <c r="Z370" s="89"/>
      <c r="AA370" s="89"/>
      <c r="AB370" s="89"/>
      <c r="AC370" s="89"/>
      <c r="AD370" s="91"/>
      <c r="AE370" s="91"/>
      <c r="AF370" s="91"/>
      <c r="AG370" s="89"/>
      <c r="AH370" s="91"/>
      <c r="AI370" s="91"/>
      <c r="AJ370" s="89"/>
      <c r="AK370" s="89"/>
      <c r="AL370" s="91"/>
      <c r="AM370" s="91"/>
      <c r="AN370" s="91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</row>
    <row r="371" spans="1:51" ht="12.75" customHeight="1">
      <c r="A371" s="24"/>
      <c r="B371" s="24"/>
      <c r="C371" s="24"/>
      <c r="D371" s="24"/>
      <c r="E371" s="24"/>
      <c r="F371" s="24"/>
      <c r="G371" s="38"/>
      <c r="H371" s="24"/>
      <c r="I371" s="24"/>
      <c r="J371" s="24"/>
      <c r="K371" s="24"/>
      <c r="L371" s="24"/>
      <c r="M371" s="24"/>
      <c r="N371" s="23"/>
      <c r="O371" s="89"/>
      <c r="P371" s="89"/>
      <c r="Q371" s="89"/>
      <c r="R371" s="89"/>
      <c r="S371" s="89"/>
      <c r="T371" s="89"/>
      <c r="U371" s="89"/>
      <c r="V371" s="91"/>
      <c r="W371" s="89"/>
      <c r="X371" s="92"/>
      <c r="Y371" s="89"/>
      <c r="Z371" s="89"/>
      <c r="AA371" s="89"/>
      <c r="AB371" s="89"/>
      <c r="AC371" s="89"/>
      <c r="AD371" s="91"/>
      <c r="AE371" s="91"/>
      <c r="AF371" s="91"/>
      <c r="AG371" s="89"/>
      <c r="AH371" s="91"/>
      <c r="AI371" s="91"/>
      <c r="AJ371" s="89"/>
      <c r="AK371" s="89"/>
      <c r="AL371" s="91"/>
      <c r="AM371" s="91"/>
      <c r="AN371" s="91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</row>
    <row r="372" spans="1:51" ht="12.75" customHeight="1">
      <c r="A372" s="24"/>
      <c r="B372" s="24"/>
      <c r="C372" s="24"/>
      <c r="D372" s="24"/>
      <c r="E372" s="24"/>
      <c r="F372" s="24"/>
      <c r="G372" s="38"/>
      <c r="H372" s="24"/>
      <c r="I372" s="24"/>
      <c r="J372" s="24"/>
      <c r="K372" s="24"/>
      <c r="L372" s="24"/>
      <c r="M372" s="24"/>
      <c r="N372" s="23"/>
      <c r="O372" s="89"/>
      <c r="P372" s="89"/>
      <c r="Q372" s="89"/>
      <c r="R372" s="89"/>
      <c r="S372" s="89"/>
      <c r="T372" s="89"/>
      <c r="U372" s="89"/>
      <c r="V372" s="91"/>
      <c r="W372" s="89"/>
      <c r="X372" s="92"/>
      <c r="Y372" s="89"/>
      <c r="Z372" s="89"/>
      <c r="AA372" s="89"/>
      <c r="AB372" s="89"/>
      <c r="AC372" s="89"/>
      <c r="AD372" s="91"/>
      <c r="AE372" s="91"/>
      <c r="AF372" s="91"/>
      <c r="AG372" s="89"/>
      <c r="AH372" s="91"/>
      <c r="AI372" s="91"/>
      <c r="AJ372" s="89"/>
      <c r="AK372" s="89"/>
      <c r="AL372" s="91"/>
      <c r="AM372" s="91"/>
      <c r="AN372" s="91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</row>
    <row r="373" spans="1:51" ht="12.75" customHeight="1">
      <c r="A373" s="24"/>
      <c r="B373" s="24"/>
      <c r="C373" s="24"/>
      <c r="D373" s="24"/>
      <c r="E373" s="24"/>
      <c r="F373" s="24"/>
      <c r="G373" s="38"/>
      <c r="H373" s="24"/>
      <c r="I373" s="24"/>
      <c r="J373" s="24"/>
      <c r="K373" s="24"/>
      <c r="L373" s="24"/>
      <c r="M373" s="24"/>
      <c r="N373" s="23"/>
      <c r="O373" s="89"/>
      <c r="P373" s="89"/>
      <c r="Q373" s="89"/>
      <c r="R373" s="89"/>
      <c r="S373" s="89"/>
      <c r="T373" s="89"/>
      <c r="U373" s="89"/>
      <c r="V373" s="91"/>
      <c r="W373" s="89"/>
      <c r="X373" s="92"/>
      <c r="Y373" s="89"/>
      <c r="Z373" s="89"/>
      <c r="AA373" s="89"/>
      <c r="AB373" s="89"/>
      <c r="AC373" s="89"/>
      <c r="AD373" s="91"/>
      <c r="AE373" s="91"/>
      <c r="AF373" s="91"/>
      <c r="AG373" s="89"/>
      <c r="AH373" s="91"/>
      <c r="AI373" s="91"/>
      <c r="AJ373" s="89"/>
      <c r="AK373" s="89"/>
      <c r="AL373" s="91"/>
      <c r="AM373" s="91"/>
      <c r="AN373" s="91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</row>
    <row r="374" spans="1:51" ht="12.75" customHeight="1">
      <c r="A374" s="24"/>
      <c r="B374" s="24"/>
      <c r="C374" s="24"/>
      <c r="D374" s="24"/>
      <c r="E374" s="24"/>
      <c r="F374" s="24"/>
      <c r="G374" s="38"/>
      <c r="H374" s="24"/>
      <c r="I374" s="24"/>
      <c r="J374" s="24"/>
      <c r="K374" s="24"/>
      <c r="L374" s="24"/>
      <c r="M374" s="24"/>
      <c r="N374" s="23"/>
      <c r="O374" s="89"/>
      <c r="P374" s="89"/>
      <c r="Q374" s="89"/>
      <c r="R374" s="89"/>
      <c r="S374" s="89"/>
      <c r="T374" s="89"/>
      <c r="U374" s="89"/>
      <c r="V374" s="91"/>
      <c r="W374" s="89"/>
      <c r="X374" s="92"/>
      <c r="Y374" s="89"/>
      <c r="Z374" s="89"/>
      <c r="AA374" s="89"/>
      <c r="AB374" s="89"/>
      <c r="AC374" s="89"/>
      <c r="AD374" s="91"/>
      <c r="AE374" s="91"/>
      <c r="AF374" s="91"/>
      <c r="AG374" s="89"/>
      <c r="AH374" s="91"/>
      <c r="AI374" s="91"/>
      <c r="AJ374" s="89"/>
      <c r="AK374" s="89"/>
      <c r="AL374" s="91"/>
      <c r="AM374" s="91"/>
      <c r="AN374" s="91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</row>
    <row r="375" spans="1:51" ht="12.75" customHeight="1">
      <c r="A375" s="24"/>
      <c r="B375" s="24"/>
      <c r="C375" s="24"/>
      <c r="D375" s="24"/>
      <c r="E375" s="24"/>
      <c r="F375" s="24"/>
      <c r="G375" s="38"/>
      <c r="H375" s="24"/>
      <c r="I375" s="24"/>
      <c r="J375" s="24"/>
      <c r="K375" s="24"/>
      <c r="L375" s="24"/>
      <c r="M375" s="24"/>
      <c r="N375" s="23"/>
      <c r="O375" s="89"/>
      <c r="P375" s="89"/>
      <c r="Q375" s="89"/>
      <c r="R375" s="89"/>
      <c r="S375" s="89"/>
      <c r="T375" s="89"/>
      <c r="U375" s="89"/>
      <c r="V375" s="91"/>
      <c r="W375" s="89"/>
      <c r="X375" s="92"/>
      <c r="Y375" s="89"/>
      <c r="Z375" s="89"/>
      <c r="AA375" s="89"/>
      <c r="AB375" s="89"/>
      <c r="AC375" s="89"/>
      <c r="AD375" s="91"/>
      <c r="AE375" s="91"/>
      <c r="AF375" s="91"/>
      <c r="AG375" s="89"/>
      <c r="AH375" s="91"/>
      <c r="AI375" s="91"/>
      <c r="AJ375" s="89"/>
      <c r="AK375" s="89"/>
      <c r="AL375" s="91"/>
      <c r="AM375" s="91"/>
      <c r="AN375" s="91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</row>
    <row r="376" spans="1:51" ht="12.75" customHeight="1">
      <c r="A376" s="24"/>
      <c r="B376" s="24"/>
      <c r="C376" s="24"/>
      <c r="D376" s="24"/>
      <c r="E376" s="24"/>
      <c r="F376" s="24"/>
      <c r="G376" s="38"/>
      <c r="H376" s="24"/>
      <c r="I376" s="24"/>
      <c r="J376" s="24"/>
      <c r="K376" s="24"/>
      <c r="L376" s="24"/>
      <c r="M376" s="24"/>
      <c r="N376" s="23"/>
      <c r="O376" s="89"/>
      <c r="P376" s="89"/>
      <c r="Q376" s="89"/>
      <c r="R376" s="89"/>
      <c r="S376" s="89"/>
      <c r="T376" s="89"/>
      <c r="U376" s="89"/>
      <c r="V376" s="91"/>
      <c r="W376" s="89"/>
      <c r="X376" s="92"/>
      <c r="Y376" s="89"/>
      <c r="Z376" s="89"/>
      <c r="AA376" s="89"/>
      <c r="AB376" s="89"/>
      <c r="AC376" s="89"/>
      <c r="AD376" s="91"/>
      <c r="AE376" s="91"/>
      <c r="AF376" s="91"/>
      <c r="AG376" s="89"/>
      <c r="AH376" s="91"/>
      <c r="AI376" s="91"/>
      <c r="AJ376" s="89"/>
      <c r="AK376" s="89"/>
      <c r="AL376" s="91"/>
      <c r="AM376" s="91"/>
      <c r="AN376" s="91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</row>
    <row r="377" spans="1:51" ht="12.75" customHeight="1">
      <c r="A377" s="24"/>
      <c r="B377" s="24"/>
      <c r="C377" s="24"/>
      <c r="D377" s="24"/>
      <c r="E377" s="24"/>
      <c r="F377" s="24"/>
      <c r="G377" s="38"/>
      <c r="H377" s="24"/>
      <c r="I377" s="24"/>
      <c r="J377" s="24"/>
      <c r="K377" s="24"/>
      <c r="L377" s="24"/>
      <c r="M377" s="24"/>
      <c r="N377" s="23"/>
      <c r="O377" s="89"/>
      <c r="P377" s="89"/>
      <c r="Q377" s="89"/>
      <c r="R377" s="89"/>
      <c r="S377" s="89"/>
      <c r="T377" s="89"/>
      <c r="U377" s="89"/>
      <c r="V377" s="91"/>
      <c r="W377" s="89"/>
      <c r="X377" s="92"/>
      <c r="Y377" s="89"/>
      <c r="Z377" s="89"/>
      <c r="AA377" s="89"/>
      <c r="AB377" s="89"/>
      <c r="AC377" s="89"/>
      <c r="AD377" s="91"/>
      <c r="AE377" s="91"/>
      <c r="AF377" s="91"/>
      <c r="AG377" s="89"/>
      <c r="AH377" s="91"/>
      <c r="AI377" s="91"/>
      <c r="AJ377" s="89"/>
      <c r="AK377" s="89"/>
      <c r="AL377" s="91"/>
      <c r="AM377" s="91"/>
      <c r="AN377" s="91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</row>
    <row r="378" spans="1:51" ht="12.75" customHeight="1">
      <c r="A378" s="24"/>
      <c r="B378" s="24"/>
      <c r="C378" s="24"/>
      <c r="D378" s="24"/>
      <c r="E378" s="24"/>
      <c r="F378" s="24"/>
      <c r="G378" s="38"/>
      <c r="H378" s="24"/>
      <c r="I378" s="24"/>
      <c r="J378" s="24"/>
      <c r="K378" s="24"/>
      <c r="L378" s="24"/>
      <c r="M378" s="24"/>
      <c r="N378" s="23"/>
      <c r="O378" s="89"/>
      <c r="P378" s="89"/>
      <c r="Q378" s="89"/>
      <c r="R378" s="89"/>
      <c r="S378" s="89"/>
      <c r="T378" s="89"/>
      <c r="U378" s="89"/>
      <c r="V378" s="91"/>
      <c r="W378" s="89"/>
      <c r="X378" s="92"/>
      <c r="Y378" s="89"/>
      <c r="Z378" s="89"/>
      <c r="AA378" s="89"/>
      <c r="AB378" s="89"/>
      <c r="AC378" s="89"/>
      <c r="AD378" s="91"/>
      <c r="AE378" s="91"/>
      <c r="AF378" s="91"/>
      <c r="AG378" s="89"/>
      <c r="AH378" s="91"/>
      <c r="AI378" s="91"/>
      <c r="AJ378" s="89"/>
      <c r="AK378" s="89"/>
      <c r="AL378" s="91"/>
      <c r="AM378" s="91"/>
      <c r="AN378" s="91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</row>
    <row r="379" spans="1:51" ht="12.75" customHeight="1">
      <c r="A379" s="24"/>
      <c r="B379" s="24"/>
      <c r="C379" s="24"/>
      <c r="D379" s="24"/>
      <c r="E379" s="24"/>
      <c r="F379" s="24"/>
      <c r="G379" s="38"/>
      <c r="H379" s="24"/>
      <c r="I379" s="24"/>
      <c r="J379" s="24"/>
      <c r="K379" s="24"/>
      <c r="L379" s="24"/>
      <c r="M379" s="24"/>
      <c r="N379" s="23"/>
      <c r="O379" s="89"/>
      <c r="P379" s="89"/>
      <c r="Q379" s="89"/>
      <c r="R379" s="89"/>
      <c r="S379" s="89"/>
      <c r="T379" s="89"/>
      <c r="U379" s="89"/>
      <c r="V379" s="91"/>
      <c r="W379" s="89"/>
      <c r="X379" s="92"/>
      <c r="Y379" s="89"/>
      <c r="Z379" s="89"/>
      <c r="AA379" s="89"/>
      <c r="AB379" s="89"/>
      <c r="AC379" s="89"/>
      <c r="AD379" s="91"/>
      <c r="AE379" s="91"/>
      <c r="AF379" s="91"/>
      <c r="AG379" s="89"/>
      <c r="AH379" s="91"/>
      <c r="AI379" s="91"/>
      <c r="AJ379" s="89"/>
      <c r="AK379" s="89"/>
      <c r="AL379" s="91"/>
      <c r="AM379" s="91"/>
      <c r="AN379" s="91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</row>
    <row r="380" spans="1:51" ht="12.75" customHeight="1">
      <c r="A380" s="24"/>
      <c r="B380" s="24"/>
      <c r="C380" s="24"/>
      <c r="D380" s="24"/>
      <c r="E380" s="24"/>
      <c r="F380" s="24"/>
      <c r="G380" s="38"/>
      <c r="H380" s="24"/>
      <c r="I380" s="24"/>
      <c r="J380" s="24"/>
      <c r="K380" s="24"/>
      <c r="L380" s="24"/>
      <c r="M380" s="24"/>
      <c r="N380" s="23"/>
      <c r="O380" s="89"/>
      <c r="P380" s="89"/>
      <c r="Q380" s="89"/>
      <c r="R380" s="89"/>
      <c r="S380" s="89"/>
      <c r="T380" s="89"/>
      <c r="U380" s="89"/>
      <c r="V380" s="91"/>
      <c r="W380" s="89"/>
      <c r="X380" s="92"/>
      <c r="Y380" s="89"/>
      <c r="Z380" s="89"/>
      <c r="AA380" s="89"/>
      <c r="AB380" s="89"/>
      <c r="AC380" s="89"/>
      <c r="AD380" s="91"/>
      <c r="AE380" s="91"/>
      <c r="AF380" s="91"/>
      <c r="AG380" s="89"/>
      <c r="AH380" s="91"/>
      <c r="AI380" s="91"/>
      <c r="AJ380" s="89"/>
      <c r="AK380" s="89"/>
      <c r="AL380" s="91"/>
      <c r="AM380" s="91"/>
      <c r="AN380" s="91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</row>
    <row r="381" spans="1:51" ht="12.75" customHeight="1">
      <c r="A381" s="24"/>
      <c r="B381" s="24"/>
      <c r="C381" s="24"/>
      <c r="D381" s="24"/>
      <c r="E381" s="24"/>
      <c r="F381" s="24"/>
      <c r="G381" s="38"/>
      <c r="H381" s="24"/>
      <c r="I381" s="24"/>
      <c r="J381" s="24"/>
      <c r="K381" s="24"/>
      <c r="L381" s="24"/>
      <c r="M381" s="24"/>
      <c r="N381" s="23"/>
      <c r="O381" s="89"/>
      <c r="P381" s="89"/>
      <c r="Q381" s="89"/>
      <c r="R381" s="89"/>
      <c r="S381" s="89"/>
      <c r="T381" s="89"/>
      <c r="U381" s="89"/>
      <c r="V381" s="91"/>
      <c r="W381" s="89"/>
      <c r="X381" s="92"/>
      <c r="Y381" s="89"/>
      <c r="Z381" s="89"/>
      <c r="AA381" s="89"/>
      <c r="AB381" s="89"/>
      <c r="AC381" s="89"/>
      <c r="AD381" s="91"/>
      <c r="AE381" s="91"/>
      <c r="AF381" s="91"/>
      <c r="AG381" s="89"/>
      <c r="AH381" s="91"/>
      <c r="AI381" s="91"/>
      <c r="AJ381" s="89"/>
      <c r="AK381" s="89"/>
      <c r="AL381" s="91"/>
      <c r="AM381" s="91"/>
      <c r="AN381" s="91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</row>
    <row r="382" spans="1:51" ht="12.75" customHeight="1">
      <c r="A382" s="24"/>
      <c r="B382" s="24"/>
      <c r="C382" s="24"/>
      <c r="D382" s="24"/>
      <c r="E382" s="24"/>
      <c r="F382" s="24"/>
      <c r="G382" s="38"/>
      <c r="H382" s="24"/>
      <c r="I382" s="24"/>
      <c r="J382" s="24"/>
      <c r="K382" s="24"/>
      <c r="L382" s="24"/>
      <c r="M382" s="24"/>
      <c r="N382" s="23"/>
      <c r="O382" s="89"/>
      <c r="P382" s="89"/>
      <c r="Q382" s="89"/>
      <c r="R382" s="89"/>
      <c r="S382" s="89"/>
      <c r="T382" s="89"/>
      <c r="U382" s="89"/>
      <c r="V382" s="91"/>
      <c r="W382" s="89"/>
      <c r="X382" s="92"/>
      <c r="Y382" s="89"/>
      <c r="Z382" s="89"/>
      <c r="AA382" s="89"/>
      <c r="AB382" s="89"/>
      <c r="AC382" s="89"/>
      <c r="AD382" s="91"/>
      <c r="AE382" s="91"/>
      <c r="AF382" s="91"/>
      <c r="AG382" s="89"/>
      <c r="AH382" s="91"/>
      <c r="AI382" s="91"/>
      <c r="AJ382" s="89"/>
      <c r="AK382" s="89"/>
      <c r="AL382" s="91"/>
      <c r="AM382" s="91"/>
      <c r="AN382" s="91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</row>
    <row r="383" spans="1:51" ht="12.75" customHeight="1">
      <c r="A383" s="24"/>
      <c r="B383" s="24"/>
      <c r="C383" s="24"/>
      <c r="D383" s="24"/>
      <c r="E383" s="24"/>
      <c r="F383" s="24"/>
      <c r="G383" s="38"/>
      <c r="H383" s="24"/>
      <c r="I383" s="24"/>
      <c r="J383" s="24"/>
      <c r="K383" s="24"/>
      <c r="L383" s="24"/>
      <c r="M383" s="24"/>
      <c r="N383" s="23"/>
      <c r="O383" s="89"/>
      <c r="P383" s="89"/>
      <c r="Q383" s="89"/>
      <c r="R383" s="89"/>
      <c r="S383" s="89"/>
      <c r="T383" s="89"/>
      <c r="U383" s="89"/>
      <c r="V383" s="91"/>
      <c r="W383" s="89"/>
      <c r="X383" s="92"/>
      <c r="Y383" s="89"/>
      <c r="Z383" s="89"/>
      <c r="AA383" s="89"/>
      <c r="AB383" s="89"/>
      <c r="AC383" s="89"/>
      <c r="AD383" s="91"/>
      <c r="AE383" s="91"/>
      <c r="AF383" s="91"/>
      <c r="AG383" s="89"/>
      <c r="AH383" s="91"/>
      <c r="AI383" s="91"/>
      <c r="AJ383" s="89"/>
      <c r="AK383" s="89"/>
      <c r="AL383" s="91"/>
      <c r="AM383" s="91"/>
      <c r="AN383" s="91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</row>
    <row r="384" spans="1:51" ht="12.75" customHeight="1">
      <c r="A384" s="24"/>
      <c r="B384" s="24"/>
      <c r="C384" s="24"/>
      <c r="D384" s="24"/>
      <c r="E384" s="24"/>
      <c r="F384" s="24"/>
      <c r="G384" s="38"/>
      <c r="H384" s="24"/>
      <c r="I384" s="24"/>
      <c r="J384" s="24"/>
      <c r="K384" s="24"/>
      <c r="L384" s="24"/>
      <c r="M384" s="24"/>
      <c r="N384" s="23"/>
      <c r="O384" s="89"/>
      <c r="P384" s="89"/>
      <c r="Q384" s="89"/>
      <c r="R384" s="89"/>
      <c r="S384" s="89"/>
      <c r="T384" s="89"/>
      <c r="U384" s="89"/>
      <c r="V384" s="91"/>
      <c r="W384" s="89"/>
      <c r="X384" s="92"/>
      <c r="Y384" s="89"/>
      <c r="Z384" s="89"/>
      <c r="AA384" s="89"/>
      <c r="AB384" s="89"/>
      <c r="AC384" s="89"/>
      <c r="AD384" s="91"/>
      <c r="AE384" s="91"/>
      <c r="AF384" s="91"/>
      <c r="AG384" s="89"/>
      <c r="AH384" s="91"/>
      <c r="AI384" s="91"/>
      <c r="AJ384" s="89"/>
      <c r="AK384" s="89"/>
      <c r="AL384" s="91"/>
      <c r="AM384" s="91"/>
      <c r="AN384" s="91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</row>
    <row r="385" spans="1:51" ht="12.75" customHeight="1">
      <c r="A385" s="24"/>
      <c r="B385" s="24"/>
      <c r="C385" s="24"/>
      <c r="D385" s="24"/>
      <c r="E385" s="24"/>
      <c r="F385" s="24"/>
      <c r="G385" s="38"/>
      <c r="H385" s="24"/>
      <c r="I385" s="24"/>
      <c r="J385" s="24"/>
      <c r="K385" s="24"/>
      <c r="L385" s="24"/>
      <c r="M385" s="24"/>
      <c r="N385" s="23"/>
      <c r="O385" s="89"/>
      <c r="P385" s="89"/>
      <c r="Q385" s="89"/>
      <c r="R385" s="89"/>
      <c r="S385" s="89"/>
      <c r="T385" s="89"/>
      <c r="U385" s="89"/>
      <c r="V385" s="91"/>
      <c r="W385" s="89"/>
      <c r="X385" s="92"/>
      <c r="Y385" s="89"/>
      <c r="Z385" s="89"/>
      <c r="AA385" s="89"/>
      <c r="AB385" s="89"/>
      <c r="AC385" s="89"/>
      <c r="AD385" s="91"/>
      <c r="AE385" s="91"/>
      <c r="AF385" s="91"/>
      <c r="AG385" s="89"/>
      <c r="AH385" s="91"/>
      <c r="AI385" s="91"/>
      <c r="AJ385" s="89"/>
      <c r="AK385" s="89"/>
      <c r="AL385" s="91"/>
      <c r="AM385" s="91"/>
      <c r="AN385" s="91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</row>
    <row r="386" spans="1:51" ht="12.75" customHeight="1">
      <c r="A386" s="24"/>
      <c r="B386" s="24"/>
      <c r="C386" s="24"/>
      <c r="D386" s="24"/>
      <c r="E386" s="24"/>
      <c r="F386" s="24"/>
      <c r="G386" s="38"/>
      <c r="H386" s="24"/>
      <c r="I386" s="24"/>
      <c r="J386" s="24"/>
      <c r="K386" s="24"/>
      <c r="L386" s="24"/>
      <c r="M386" s="24"/>
      <c r="N386" s="23"/>
      <c r="O386" s="89"/>
      <c r="P386" s="89"/>
      <c r="Q386" s="89"/>
      <c r="R386" s="89"/>
      <c r="S386" s="89"/>
      <c r="T386" s="89"/>
      <c r="U386" s="89"/>
      <c r="V386" s="91"/>
      <c r="W386" s="89"/>
      <c r="X386" s="92"/>
      <c r="Y386" s="89"/>
      <c r="Z386" s="89"/>
      <c r="AA386" s="89"/>
      <c r="AB386" s="89"/>
      <c r="AC386" s="89"/>
      <c r="AD386" s="91"/>
      <c r="AE386" s="91"/>
      <c r="AF386" s="91"/>
      <c r="AG386" s="89"/>
      <c r="AH386" s="91"/>
      <c r="AI386" s="91"/>
      <c r="AJ386" s="89"/>
      <c r="AK386" s="89"/>
      <c r="AL386" s="91"/>
      <c r="AM386" s="91"/>
      <c r="AN386" s="91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</row>
    <row r="387" spans="1:51" ht="12.75" customHeight="1">
      <c r="A387" s="24"/>
      <c r="B387" s="24"/>
      <c r="C387" s="24"/>
      <c r="D387" s="24"/>
      <c r="E387" s="24"/>
      <c r="F387" s="24"/>
      <c r="G387" s="38"/>
      <c r="H387" s="24"/>
      <c r="I387" s="24"/>
      <c r="J387" s="24"/>
      <c r="K387" s="24"/>
      <c r="L387" s="24"/>
      <c r="M387" s="24"/>
      <c r="N387" s="23"/>
      <c r="O387" s="89"/>
      <c r="P387" s="89"/>
      <c r="Q387" s="89"/>
      <c r="R387" s="89"/>
      <c r="S387" s="89"/>
      <c r="T387" s="89"/>
      <c r="U387" s="89"/>
      <c r="V387" s="91"/>
      <c r="W387" s="89"/>
      <c r="X387" s="92"/>
      <c r="Y387" s="89"/>
      <c r="Z387" s="89"/>
      <c r="AA387" s="89"/>
      <c r="AB387" s="89"/>
      <c r="AC387" s="89"/>
      <c r="AD387" s="91"/>
      <c r="AE387" s="91"/>
      <c r="AF387" s="91"/>
      <c r="AG387" s="89"/>
      <c r="AH387" s="91"/>
      <c r="AI387" s="91"/>
      <c r="AJ387" s="89"/>
      <c r="AK387" s="89"/>
      <c r="AL387" s="91"/>
      <c r="AM387" s="91"/>
      <c r="AN387" s="91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</row>
    <row r="388" spans="1:51" ht="12.75" customHeight="1">
      <c r="A388" s="24"/>
      <c r="B388" s="24"/>
      <c r="C388" s="24"/>
      <c r="D388" s="24"/>
      <c r="E388" s="24"/>
      <c r="F388" s="24"/>
      <c r="G388" s="38"/>
      <c r="H388" s="24"/>
      <c r="I388" s="24"/>
      <c r="J388" s="24"/>
      <c r="K388" s="24"/>
      <c r="L388" s="24"/>
      <c r="M388" s="24"/>
      <c r="N388" s="23"/>
      <c r="O388" s="89"/>
      <c r="P388" s="89"/>
      <c r="Q388" s="89"/>
      <c r="R388" s="89"/>
      <c r="S388" s="89"/>
      <c r="T388" s="89"/>
      <c r="U388" s="89"/>
      <c r="V388" s="91"/>
      <c r="W388" s="89"/>
      <c r="X388" s="92"/>
      <c r="Y388" s="89"/>
      <c r="Z388" s="89"/>
      <c r="AA388" s="89"/>
      <c r="AB388" s="89"/>
      <c r="AC388" s="89"/>
      <c r="AD388" s="91"/>
      <c r="AE388" s="91"/>
      <c r="AF388" s="91"/>
      <c r="AG388" s="89"/>
      <c r="AH388" s="91"/>
      <c r="AI388" s="91"/>
      <c r="AJ388" s="89"/>
      <c r="AK388" s="89"/>
      <c r="AL388" s="91"/>
      <c r="AM388" s="91"/>
      <c r="AN388" s="91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</row>
    <row r="389" spans="1:51" ht="12.75" customHeight="1">
      <c r="A389" s="24"/>
      <c r="B389" s="24"/>
      <c r="C389" s="24"/>
      <c r="D389" s="24"/>
      <c r="E389" s="24"/>
      <c r="F389" s="24"/>
      <c r="G389" s="38"/>
      <c r="H389" s="24"/>
      <c r="I389" s="24"/>
      <c r="J389" s="24"/>
      <c r="K389" s="24"/>
      <c r="L389" s="24"/>
      <c r="M389" s="24"/>
      <c r="N389" s="23"/>
      <c r="O389" s="89"/>
      <c r="P389" s="89"/>
      <c r="Q389" s="89"/>
      <c r="R389" s="89"/>
      <c r="S389" s="89"/>
      <c r="T389" s="89"/>
      <c r="U389" s="89"/>
      <c r="V389" s="91"/>
      <c r="W389" s="89"/>
      <c r="X389" s="92"/>
      <c r="Y389" s="89"/>
      <c r="Z389" s="89"/>
      <c r="AA389" s="89"/>
      <c r="AB389" s="89"/>
      <c r="AC389" s="89"/>
      <c r="AD389" s="91"/>
      <c r="AE389" s="91"/>
      <c r="AF389" s="91"/>
      <c r="AG389" s="89"/>
      <c r="AH389" s="91"/>
      <c r="AI389" s="91"/>
      <c r="AJ389" s="89"/>
      <c r="AK389" s="89"/>
      <c r="AL389" s="91"/>
      <c r="AM389" s="91"/>
      <c r="AN389" s="91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</row>
    <row r="390" spans="1:51" ht="12.75" customHeight="1">
      <c r="A390" s="24"/>
      <c r="B390" s="24"/>
      <c r="C390" s="24"/>
      <c r="D390" s="24"/>
      <c r="E390" s="24"/>
      <c r="F390" s="24"/>
      <c r="G390" s="38"/>
      <c r="H390" s="24"/>
      <c r="I390" s="24"/>
      <c r="J390" s="24"/>
      <c r="K390" s="24"/>
      <c r="L390" s="24"/>
      <c r="M390" s="24"/>
      <c r="N390" s="23"/>
      <c r="O390" s="89"/>
      <c r="P390" s="89"/>
      <c r="Q390" s="89"/>
      <c r="R390" s="89"/>
      <c r="S390" s="89"/>
      <c r="T390" s="89"/>
      <c r="U390" s="89"/>
      <c r="V390" s="91"/>
      <c r="W390" s="89"/>
      <c r="X390" s="92"/>
      <c r="Y390" s="89"/>
      <c r="Z390" s="89"/>
      <c r="AA390" s="89"/>
      <c r="AB390" s="89"/>
      <c r="AC390" s="89"/>
      <c r="AD390" s="91"/>
      <c r="AE390" s="91"/>
      <c r="AF390" s="91"/>
      <c r="AG390" s="89"/>
      <c r="AH390" s="91"/>
      <c r="AI390" s="91"/>
      <c r="AJ390" s="89"/>
      <c r="AK390" s="89"/>
      <c r="AL390" s="91"/>
      <c r="AM390" s="91"/>
      <c r="AN390" s="91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</row>
    <row r="391" spans="1:51" ht="12.75" customHeight="1">
      <c r="A391" s="24"/>
      <c r="B391" s="24"/>
      <c r="C391" s="24"/>
      <c r="D391" s="24"/>
      <c r="E391" s="24"/>
      <c r="F391" s="24"/>
      <c r="G391" s="38"/>
      <c r="H391" s="24"/>
      <c r="I391" s="24"/>
      <c r="J391" s="24"/>
      <c r="K391" s="24"/>
      <c r="L391" s="24"/>
      <c r="M391" s="24"/>
      <c r="N391" s="23"/>
      <c r="O391" s="89"/>
      <c r="P391" s="89"/>
      <c r="Q391" s="89"/>
      <c r="R391" s="89"/>
      <c r="S391" s="89"/>
      <c r="T391" s="89"/>
      <c r="U391" s="89"/>
      <c r="V391" s="91"/>
      <c r="W391" s="89"/>
      <c r="X391" s="92"/>
      <c r="Y391" s="89"/>
      <c r="Z391" s="89"/>
      <c r="AA391" s="89"/>
      <c r="AB391" s="89"/>
      <c r="AC391" s="89"/>
      <c r="AD391" s="91"/>
      <c r="AE391" s="91"/>
      <c r="AF391" s="91"/>
      <c r="AG391" s="89"/>
      <c r="AH391" s="91"/>
      <c r="AI391" s="91"/>
      <c r="AJ391" s="89"/>
      <c r="AK391" s="89"/>
      <c r="AL391" s="91"/>
      <c r="AM391" s="91"/>
      <c r="AN391" s="91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</row>
    <row r="392" spans="1:51" ht="12.75" customHeight="1">
      <c r="A392" s="24"/>
      <c r="B392" s="24"/>
      <c r="C392" s="24"/>
      <c r="D392" s="24"/>
      <c r="E392" s="24"/>
      <c r="F392" s="24"/>
      <c r="G392" s="38"/>
      <c r="H392" s="24"/>
      <c r="I392" s="24"/>
      <c r="J392" s="24"/>
      <c r="K392" s="24"/>
      <c r="L392" s="24"/>
      <c r="M392" s="24"/>
      <c r="N392" s="23"/>
      <c r="O392" s="89"/>
      <c r="P392" s="89"/>
      <c r="Q392" s="89"/>
      <c r="R392" s="89"/>
      <c r="S392" s="89"/>
      <c r="T392" s="89"/>
      <c r="U392" s="89"/>
      <c r="V392" s="91"/>
      <c r="W392" s="89"/>
      <c r="X392" s="92"/>
      <c r="Y392" s="89"/>
      <c r="Z392" s="89"/>
      <c r="AA392" s="89"/>
      <c r="AB392" s="89"/>
      <c r="AC392" s="89"/>
      <c r="AD392" s="91"/>
      <c r="AE392" s="91"/>
      <c r="AF392" s="91"/>
      <c r="AG392" s="89"/>
      <c r="AH392" s="91"/>
      <c r="AI392" s="91"/>
      <c r="AJ392" s="89"/>
      <c r="AK392" s="89"/>
      <c r="AL392" s="91"/>
      <c r="AM392" s="91"/>
      <c r="AN392" s="91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</row>
    <row r="393" spans="1:51" ht="12.75" customHeight="1">
      <c r="A393" s="24"/>
      <c r="B393" s="24"/>
      <c r="C393" s="24"/>
      <c r="D393" s="24"/>
      <c r="E393" s="24"/>
      <c r="F393" s="24"/>
      <c r="G393" s="38"/>
      <c r="H393" s="24"/>
      <c r="I393" s="24"/>
      <c r="J393" s="24"/>
      <c r="K393" s="24"/>
      <c r="L393" s="24"/>
      <c r="M393" s="24"/>
      <c r="N393" s="23"/>
      <c r="O393" s="89"/>
      <c r="P393" s="89"/>
      <c r="Q393" s="89"/>
      <c r="R393" s="89"/>
      <c r="S393" s="89"/>
      <c r="T393" s="89"/>
      <c r="U393" s="89"/>
      <c r="V393" s="91"/>
      <c r="W393" s="89"/>
      <c r="X393" s="92"/>
      <c r="Y393" s="89"/>
      <c r="Z393" s="89"/>
      <c r="AA393" s="89"/>
      <c r="AB393" s="89"/>
      <c r="AC393" s="89"/>
      <c r="AD393" s="91"/>
      <c r="AE393" s="91"/>
      <c r="AF393" s="91"/>
      <c r="AG393" s="89"/>
      <c r="AH393" s="91"/>
      <c r="AI393" s="91"/>
      <c r="AJ393" s="89"/>
      <c r="AK393" s="89"/>
      <c r="AL393" s="91"/>
      <c r="AM393" s="91"/>
      <c r="AN393" s="91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</row>
    <row r="394" spans="1:51" ht="12.75" customHeight="1">
      <c r="A394" s="24"/>
      <c r="B394" s="24"/>
      <c r="C394" s="24"/>
      <c r="D394" s="24"/>
      <c r="E394" s="24"/>
      <c r="F394" s="24"/>
      <c r="G394" s="38"/>
      <c r="H394" s="24"/>
      <c r="I394" s="24"/>
      <c r="J394" s="24"/>
      <c r="K394" s="24"/>
      <c r="L394" s="24"/>
      <c r="M394" s="24"/>
      <c r="N394" s="23"/>
      <c r="O394" s="89"/>
      <c r="P394" s="89"/>
      <c r="Q394" s="89"/>
      <c r="R394" s="89"/>
      <c r="S394" s="89"/>
      <c r="T394" s="89"/>
      <c r="U394" s="89"/>
      <c r="V394" s="91"/>
      <c r="W394" s="89"/>
      <c r="X394" s="92"/>
      <c r="Y394" s="89"/>
      <c r="Z394" s="89"/>
      <c r="AA394" s="89"/>
      <c r="AB394" s="89"/>
      <c r="AC394" s="89"/>
      <c r="AD394" s="91"/>
      <c r="AE394" s="91"/>
      <c r="AF394" s="91"/>
      <c r="AG394" s="89"/>
      <c r="AH394" s="91"/>
      <c r="AI394" s="91"/>
      <c r="AJ394" s="89"/>
      <c r="AK394" s="89"/>
      <c r="AL394" s="91"/>
      <c r="AM394" s="91"/>
      <c r="AN394" s="91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</row>
    <row r="395" spans="1:51" ht="12.75" customHeight="1">
      <c r="A395" s="24"/>
      <c r="B395" s="24"/>
      <c r="C395" s="24"/>
      <c r="D395" s="24"/>
      <c r="E395" s="24"/>
      <c r="F395" s="24"/>
      <c r="G395" s="38"/>
      <c r="H395" s="24"/>
      <c r="I395" s="24"/>
      <c r="J395" s="24"/>
      <c r="K395" s="24"/>
      <c r="L395" s="24"/>
      <c r="M395" s="24"/>
      <c r="N395" s="23"/>
      <c r="O395" s="89"/>
      <c r="P395" s="89"/>
      <c r="Q395" s="89"/>
      <c r="R395" s="89"/>
      <c r="S395" s="89"/>
      <c r="T395" s="89"/>
      <c r="U395" s="89"/>
      <c r="V395" s="91"/>
      <c r="W395" s="89"/>
      <c r="X395" s="92"/>
      <c r="Y395" s="89"/>
      <c r="Z395" s="89"/>
      <c r="AA395" s="89"/>
      <c r="AB395" s="89"/>
      <c r="AC395" s="89"/>
      <c r="AD395" s="91"/>
      <c r="AE395" s="91"/>
      <c r="AF395" s="91"/>
      <c r="AG395" s="89"/>
      <c r="AH395" s="91"/>
      <c r="AI395" s="91"/>
      <c r="AJ395" s="89"/>
      <c r="AK395" s="89"/>
      <c r="AL395" s="91"/>
      <c r="AM395" s="91"/>
      <c r="AN395" s="91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</row>
    <row r="396" spans="1:51" ht="12.75" customHeight="1">
      <c r="A396" s="24"/>
      <c r="B396" s="24"/>
      <c r="C396" s="24"/>
      <c r="D396" s="24"/>
      <c r="E396" s="24"/>
      <c r="F396" s="24"/>
      <c r="G396" s="38"/>
      <c r="H396" s="24"/>
      <c r="I396" s="24"/>
      <c r="J396" s="24"/>
      <c r="K396" s="24"/>
      <c r="L396" s="24"/>
      <c r="M396" s="24"/>
      <c r="N396" s="23"/>
      <c r="O396" s="89"/>
      <c r="P396" s="89"/>
      <c r="Q396" s="89"/>
      <c r="R396" s="89"/>
      <c r="S396" s="89"/>
      <c r="T396" s="89"/>
      <c r="U396" s="89"/>
      <c r="V396" s="91"/>
      <c r="W396" s="89"/>
      <c r="X396" s="92"/>
      <c r="Y396" s="89"/>
      <c r="Z396" s="89"/>
      <c r="AA396" s="89"/>
      <c r="AB396" s="89"/>
      <c r="AC396" s="89"/>
      <c r="AD396" s="91"/>
      <c r="AE396" s="91"/>
      <c r="AF396" s="91"/>
      <c r="AG396" s="89"/>
      <c r="AH396" s="91"/>
      <c r="AI396" s="91"/>
      <c r="AJ396" s="89"/>
      <c r="AK396" s="89"/>
      <c r="AL396" s="91"/>
      <c r="AM396" s="91"/>
      <c r="AN396" s="91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</row>
    <row r="397" spans="1:51" ht="12.75" customHeight="1">
      <c r="A397" s="24"/>
      <c r="B397" s="24"/>
      <c r="C397" s="24"/>
      <c r="D397" s="24"/>
      <c r="E397" s="24"/>
      <c r="F397" s="24"/>
      <c r="G397" s="38"/>
      <c r="H397" s="24"/>
      <c r="I397" s="24"/>
      <c r="J397" s="24"/>
      <c r="K397" s="24"/>
      <c r="L397" s="24"/>
      <c r="M397" s="24"/>
      <c r="N397" s="23"/>
      <c r="O397" s="89"/>
      <c r="P397" s="89"/>
      <c r="Q397" s="89"/>
      <c r="R397" s="89"/>
      <c r="S397" s="89"/>
      <c r="T397" s="89"/>
      <c r="U397" s="89"/>
      <c r="V397" s="91"/>
      <c r="W397" s="89"/>
      <c r="X397" s="92"/>
      <c r="Y397" s="89"/>
      <c r="Z397" s="89"/>
      <c r="AA397" s="89"/>
      <c r="AB397" s="89"/>
      <c r="AC397" s="89"/>
      <c r="AD397" s="91"/>
      <c r="AE397" s="91"/>
      <c r="AF397" s="91"/>
      <c r="AG397" s="89"/>
      <c r="AH397" s="91"/>
      <c r="AI397" s="91"/>
      <c r="AJ397" s="89"/>
      <c r="AK397" s="89"/>
      <c r="AL397" s="91"/>
      <c r="AM397" s="91"/>
      <c r="AN397" s="91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</row>
    <row r="398" spans="1:51" ht="12.75" customHeight="1">
      <c r="A398" s="24"/>
      <c r="B398" s="24"/>
      <c r="C398" s="24"/>
      <c r="D398" s="24"/>
      <c r="E398" s="24"/>
      <c r="F398" s="24"/>
      <c r="G398" s="38"/>
      <c r="H398" s="24"/>
      <c r="I398" s="24"/>
      <c r="J398" s="24"/>
      <c r="K398" s="24"/>
      <c r="L398" s="24"/>
      <c r="M398" s="24"/>
      <c r="N398" s="23"/>
      <c r="O398" s="89"/>
      <c r="P398" s="89"/>
      <c r="Q398" s="89"/>
      <c r="R398" s="89"/>
      <c r="S398" s="89"/>
      <c r="T398" s="89"/>
      <c r="U398" s="89"/>
      <c r="V398" s="91"/>
      <c r="W398" s="89"/>
      <c r="X398" s="92"/>
      <c r="Y398" s="89"/>
      <c r="Z398" s="89"/>
      <c r="AA398" s="89"/>
      <c r="AB398" s="89"/>
      <c r="AC398" s="89"/>
      <c r="AD398" s="91"/>
      <c r="AE398" s="91"/>
      <c r="AF398" s="91"/>
      <c r="AG398" s="89"/>
      <c r="AH398" s="91"/>
      <c r="AI398" s="91"/>
      <c r="AJ398" s="89"/>
      <c r="AK398" s="89"/>
      <c r="AL398" s="91"/>
      <c r="AM398" s="91"/>
      <c r="AN398" s="91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</row>
    <row r="399" spans="1:51" ht="12.75" customHeight="1">
      <c r="A399" s="24"/>
      <c r="B399" s="24"/>
      <c r="C399" s="24"/>
      <c r="D399" s="24"/>
      <c r="E399" s="24"/>
      <c r="F399" s="24"/>
      <c r="G399" s="38"/>
      <c r="H399" s="24"/>
      <c r="I399" s="24"/>
      <c r="J399" s="24"/>
      <c r="K399" s="24"/>
      <c r="L399" s="24"/>
      <c r="M399" s="24"/>
      <c r="N399" s="23"/>
      <c r="O399" s="89"/>
      <c r="P399" s="89"/>
      <c r="Q399" s="89"/>
      <c r="R399" s="89"/>
      <c r="S399" s="89"/>
      <c r="T399" s="89"/>
      <c r="U399" s="89"/>
      <c r="V399" s="91"/>
      <c r="W399" s="89"/>
      <c r="X399" s="92"/>
      <c r="Y399" s="89"/>
      <c r="Z399" s="89"/>
      <c r="AA399" s="89"/>
      <c r="AB399" s="89"/>
      <c r="AC399" s="89"/>
      <c r="AD399" s="91"/>
      <c r="AE399" s="91"/>
      <c r="AF399" s="91"/>
      <c r="AG399" s="89"/>
      <c r="AH399" s="91"/>
      <c r="AI399" s="91"/>
      <c r="AJ399" s="89"/>
      <c r="AK399" s="89"/>
      <c r="AL399" s="91"/>
      <c r="AM399" s="91"/>
      <c r="AN399" s="91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</row>
    <row r="400" spans="1:51" ht="12.75" customHeight="1">
      <c r="A400" s="24"/>
      <c r="B400" s="24"/>
      <c r="C400" s="24"/>
      <c r="D400" s="24"/>
      <c r="E400" s="24"/>
      <c r="F400" s="24"/>
      <c r="G400" s="38"/>
      <c r="H400" s="24"/>
      <c r="I400" s="24"/>
      <c r="J400" s="24"/>
      <c r="K400" s="24"/>
      <c r="L400" s="24"/>
      <c r="M400" s="24"/>
      <c r="N400" s="23"/>
      <c r="O400" s="89"/>
      <c r="P400" s="89"/>
      <c r="Q400" s="89"/>
      <c r="R400" s="89"/>
      <c r="S400" s="89"/>
      <c r="T400" s="89"/>
      <c r="U400" s="89"/>
      <c r="V400" s="91"/>
      <c r="W400" s="89"/>
      <c r="X400" s="92"/>
      <c r="Y400" s="89"/>
      <c r="Z400" s="89"/>
      <c r="AA400" s="89"/>
      <c r="AB400" s="89"/>
      <c r="AC400" s="89"/>
      <c r="AD400" s="91"/>
      <c r="AE400" s="91"/>
      <c r="AF400" s="91"/>
      <c r="AG400" s="89"/>
      <c r="AH400" s="91"/>
      <c r="AI400" s="91"/>
      <c r="AJ400" s="89"/>
      <c r="AK400" s="89"/>
      <c r="AL400" s="91"/>
      <c r="AM400" s="91"/>
      <c r="AN400" s="91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</row>
    <row r="401" spans="1:51" ht="12.75" customHeight="1">
      <c r="A401" s="24"/>
      <c r="B401" s="24"/>
      <c r="C401" s="24"/>
      <c r="D401" s="24"/>
      <c r="E401" s="24"/>
      <c r="F401" s="24"/>
      <c r="G401" s="38"/>
      <c r="H401" s="24"/>
      <c r="I401" s="24"/>
      <c r="J401" s="24"/>
      <c r="K401" s="24"/>
      <c r="L401" s="24"/>
      <c r="M401" s="24"/>
      <c r="N401" s="23"/>
      <c r="O401" s="89"/>
      <c r="P401" s="89"/>
      <c r="Q401" s="89"/>
      <c r="R401" s="89"/>
      <c r="S401" s="89"/>
      <c r="T401" s="89"/>
      <c r="U401" s="89"/>
      <c r="V401" s="91"/>
      <c r="W401" s="89"/>
      <c r="X401" s="92"/>
      <c r="Y401" s="89"/>
      <c r="Z401" s="89"/>
      <c r="AA401" s="89"/>
      <c r="AB401" s="89"/>
      <c r="AC401" s="89"/>
      <c r="AD401" s="91"/>
      <c r="AE401" s="91"/>
      <c r="AF401" s="91"/>
      <c r="AG401" s="89"/>
      <c r="AH401" s="91"/>
      <c r="AI401" s="91"/>
      <c r="AJ401" s="89"/>
      <c r="AK401" s="89"/>
      <c r="AL401" s="91"/>
      <c r="AM401" s="91"/>
      <c r="AN401" s="91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</row>
    <row r="402" spans="1:51" ht="12.75" customHeight="1">
      <c r="A402" s="24"/>
      <c r="B402" s="24"/>
      <c r="C402" s="24"/>
      <c r="D402" s="24"/>
      <c r="E402" s="24"/>
      <c r="F402" s="24"/>
      <c r="G402" s="38"/>
      <c r="H402" s="24"/>
      <c r="I402" s="24"/>
      <c r="J402" s="24"/>
      <c r="K402" s="24"/>
      <c r="L402" s="24"/>
      <c r="M402" s="24"/>
      <c r="N402" s="23"/>
      <c r="O402" s="89"/>
      <c r="P402" s="89"/>
      <c r="Q402" s="89"/>
      <c r="R402" s="89"/>
      <c r="S402" s="89"/>
      <c r="T402" s="89"/>
      <c r="U402" s="89"/>
      <c r="V402" s="91"/>
      <c r="W402" s="89"/>
      <c r="X402" s="92"/>
      <c r="Y402" s="89"/>
      <c r="Z402" s="89"/>
      <c r="AA402" s="89"/>
      <c r="AB402" s="89"/>
      <c r="AC402" s="89"/>
      <c r="AD402" s="91"/>
      <c r="AE402" s="91"/>
      <c r="AF402" s="91"/>
      <c r="AG402" s="89"/>
      <c r="AH402" s="91"/>
      <c r="AI402" s="91"/>
      <c r="AJ402" s="89"/>
      <c r="AK402" s="89"/>
      <c r="AL402" s="91"/>
      <c r="AM402" s="91"/>
      <c r="AN402" s="91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</row>
    <row r="403" spans="1:51" ht="12.75" customHeight="1">
      <c r="A403" s="24"/>
      <c r="B403" s="24"/>
      <c r="C403" s="24"/>
      <c r="D403" s="24"/>
      <c r="E403" s="24"/>
      <c r="F403" s="24"/>
      <c r="G403" s="38"/>
      <c r="H403" s="24"/>
      <c r="I403" s="24"/>
      <c r="J403" s="24"/>
      <c r="K403" s="24"/>
      <c r="L403" s="24"/>
      <c r="M403" s="24"/>
      <c r="N403" s="23"/>
      <c r="O403" s="89"/>
      <c r="P403" s="89"/>
      <c r="Q403" s="89"/>
      <c r="R403" s="89"/>
      <c r="S403" s="89"/>
      <c r="T403" s="89"/>
      <c r="U403" s="89"/>
      <c r="V403" s="91"/>
      <c r="W403" s="89"/>
      <c r="X403" s="92"/>
      <c r="Y403" s="89"/>
      <c r="Z403" s="89"/>
      <c r="AA403" s="89"/>
      <c r="AB403" s="89"/>
      <c r="AC403" s="89"/>
      <c r="AD403" s="91"/>
      <c r="AE403" s="91"/>
      <c r="AF403" s="91"/>
      <c r="AG403" s="89"/>
      <c r="AH403" s="91"/>
      <c r="AI403" s="91"/>
      <c r="AJ403" s="89"/>
      <c r="AK403" s="89"/>
      <c r="AL403" s="91"/>
      <c r="AM403" s="91"/>
      <c r="AN403" s="91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</row>
    <row r="404" spans="1:51" ht="12.75" customHeight="1">
      <c r="A404" s="24"/>
      <c r="B404" s="24"/>
      <c r="C404" s="24"/>
      <c r="D404" s="24"/>
      <c r="E404" s="24"/>
      <c r="F404" s="24"/>
      <c r="G404" s="38"/>
      <c r="H404" s="24"/>
      <c r="I404" s="24"/>
      <c r="J404" s="24"/>
      <c r="K404" s="24"/>
      <c r="L404" s="24"/>
      <c r="M404" s="24"/>
      <c r="N404" s="23"/>
      <c r="O404" s="89"/>
      <c r="P404" s="89"/>
      <c r="Q404" s="89"/>
      <c r="R404" s="89"/>
      <c r="S404" s="89"/>
      <c r="T404" s="89"/>
      <c r="U404" s="89"/>
      <c r="V404" s="91"/>
      <c r="W404" s="89"/>
      <c r="X404" s="92"/>
      <c r="Y404" s="89"/>
      <c r="Z404" s="89"/>
      <c r="AA404" s="89"/>
      <c r="AB404" s="89"/>
      <c r="AC404" s="89"/>
      <c r="AD404" s="91"/>
      <c r="AE404" s="91"/>
      <c r="AF404" s="91"/>
      <c r="AG404" s="89"/>
      <c r="AH404" s="91"/>
      <c r="AI404" s="91"/>
      <c r="AJ404" s="89"/>
      <c r="AK404" s="89"/>
      <c r="AL404" s="91"/>
      <c r="AM404" s="91"/>
      <c r="AN404" s="91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</row>
    <row r="405" spans="1:51" ht="12.75" customHeight="1">
      <c r="A405" s="24"/>
      <c r="B405" s="24"/>
      <c r="C405" s="24"/>
      <c r="D405" s="24"/>
      <c r="E405" s="24"/>
      <c r="F405" s="24"/>
      <c r="G405" s="38"/>
      <c r="H405" s="24"/>
      <c r="I405" s="24"/>
      <c r="J405" s="24"/>
      <c r="K405" s="24"/>
      <c r="L405" s="24"/>
      <c r="M405" s="24"/>
      <c r="N405" s="23"/>
      <c r="O405" s="89"/>
      <c r="P405" s="89"/>
      <c r="Q405" s="89"/>
      <c r="R405" s="89"/>
      <c r="S405" s="89"/>
      <c r="T405" s="89"/>
      <c r="U405" s="89"/>
      <c r="V405" s="91"/>
      <c r="W405" s="89"/>
      <c r="X405" s="92"/>
      <c r="Y405" s="89"/>
      <c r="Z405" s="89"/>
      <c r="AA405" s="89"/>
      <c r="AB405" s="89"/>
      <c r="AC405" s="89"/>
      <c r="AD405" s="91"/>
      <c r="AE405" s="91"/>
      <c r="AF405" s="91"/>
      <c r="AG405" s="89"/>
      <c r="AH405" s="91"/>
      <c r="AI405" s="91"/>
      <c r="AJ405" s="89"/>
      <c r="AK405" s="89"/>
      <c r="AL405" s="91"/>
      <c r="AM405" s="91"/>
      <c r="AN405" s="91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</row>
    <row r="406" spans="1:51" ht="12.75" customHeight="1">
      <c r="A406" s="24"/>
      <c r="B406" s="24"/>
      <c r="C406" s="24"/>
      <c r="D406" s="24"/>
      <c r="E406" s="24"/>
      <c r="F406" s="24"/>
      <c r="G406" s="38"/>
      <c r="H406" s="24"/>
      <c r="I406" s="24"/>
      <c r="J406" s="24"/>
      <c r="K406" s="24"/>
      <c r="L406" s="24"/>
      <c r="M406" s="24"/>
      <c r="N406" s="23"/>
      <c r="O406" s="89"/>
      <c r="P406" s="89"/>
      <c r="Q406" s="89"/>
      <c r="R406" s="89"/>
      <c r="S406" s="89"/>
      <c r="T406" s="89"/>
      <c r="U406" s="89"/>
      <c r="V406" s="91"/>
      <c r="W406" s="89"/>
      <c r="X406" s="92"/>
      <c r="Y406" s="89"/>
      <c r="Z406" s="89"/>
      <c r="AA406" s="89"/>
      <c r="AB406" s="89"/>
      <c r="AC406" s="89"/>
      <c r="AD406" s="91"/>
      <c r="AE406" s="91"/>
      <c r="AF406" s="91"/>
      <c r="AG406" s="89"/>
      <c r="AH406" s="91"/>
      <c r="AI406" s="91"/>
      <c r="AJ406" s="89"/>
      <c r="AK406" s="89"/>
      <c r="AL406" s="91"/>
      <c r="AM406" s="91"/>
      <c r="AN406" s="91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</row>
    <row r="407" spans="1:51" ht="12.75" customHeight="1">
      <c r="A407" s="24"/>
      <c r="B407" s="24"/>
      <c r="C407" s="24"/>
      <c r="D407" s="24"/>
      <c r="E407" s="24"/>
      <c r="F407" s="24"/>
      <c r="G407" s="38"/>
      <c r="H407" s="24"/>
      <c r="I407" s="24"/>
      <c r="J407" s="24"/>
      <c r="K407" s="24"/>
      <c r="L407" s="24"/>
      <c r="M407" s="24"/>
      <c r="N407" s="23"/>
      <c r="O407" s="89"/>
      <c r="P407" s="89"/>
      <c r="Q407" s="89"/>
      <c r="R407" s="89"/>
      <c r="S407" s="89"/>
      <c r="T407" s="89"/>
      <c r="U407" s="89"/>
      <c r="V407" s="91"/>
      <c r="W407" s="89"/>
      <c r="X407" s="92"/>
      <c r="Y407" s="89"/>
      <c r="Z407" s="89"/>
      <c r="AA407" s="89"/>
      <c r="AB407" s="89"/>
      <c r="AC407" s="89"/>
      <c r="AD407" s="91"/>
      <c r="AE407" s="91"/>
      <c r="AF407" s="91"/>
      <c r="AG407" s="89"/>
      <c r="AH407" s="91"/>
      <c r="AI407" s="91"/>
      <c r="AJ407" s="89"/>
      <c r="AK407" s="89"/>
      <c r="AL407" s="91"/>
      <c r="AM407" s="91"/>
      <c r="AN407" s="91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</row>
    <row r="408" spans="1:51" ht="12.75" customHeight="1">
      <c r="A408" s="24"/>
      <c r="B408" s="24"/>
      <c r="C408" s="24"/>
      <c r="D408" s="24"/>
      <c r="E408" s="24"/>
      <c r="F408" s="24"/>
      <c r="G408" s="38"/>
      <c r="H408" s="24"/>
      <c r="I408" s="24"/>
      <c r="J408" s="24"/>
      <c r="K408" s="24"/>
      <c r="L408" s="24"/>
      <c r="M408" s="24"/>
      <c r="N408" s="23"/>
      <c r="O408" s="89"/>
      <c r="P408" s="89"/>
      <c r="Q408" s="89"/>
      <c r="R408" s="89"/>
      <c r="S408" s="89"/>
      <c r="T408" s="89"/>
      <c r="U408" s="89"/>
      <c r="V408" s="91"/>
      <c r="W408" s="89"/>
      <c r="X408" s="92"/>
      <c r="Y408" s="89"/>
      <c r="Z408" s="89"/>
      <c r="AA408" s="89"/>
      <c r="AB408" s="89"/>
      <c r="AC408" s="89"/>
      <c r="AD408" s="91"/>
      <c r="AE408" s="91"/>
      <c r="AF408" s="91"/>
      <c r="AG408" s="89"/>
      <c r="AH408" s="91"/>
      <c r="AI408" s="91"/>
      <c r="AJ408" s="89"/>
      <c r="AK408" s="89"/>
      <c r="AL408" s="91"/>
      <c r="AM408" s="91"/>
      <c r="AN408" s="91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</row>
    <row r="409" spans="1:51" ht="12.75" customHeight="1">
      <c r="A409" s="24"/>
      <c r="B409" s="24"/>
      <c r="C409" s="24"/>
      <c r="D409" s="24"/>
      <c r="E409" s="24"/>
      <c r="F409" s="24"/>
      <c r="G409" s="38"/>
      <c r="H409" s="24"/>
      <c r="I409" s="24"/>
      <c r="J409" s="24"/>
      <c r="K409" s="24"/>
      <c r="L409" s="24"/>
      <c r="M409" s="24"/>
      <c r="N409" s="23"/>
      <c r="O409" s="89"/>
      <c r="P409" s="89"/>
      <c r="Q409" s="89"/>
      <c r="R409" s="89"/>
      <c r="S409" s="89"/>
      <c r="T409" s="89"/>
      <c r="U409" s="89"/>
      <c r="V409" s="91"/>
      <c r="W409" s="89"/>
      <c r="X409" s="92"/>
      <c r="Y409" s="89"/>
      <c r="Z409" s="89"/>
      <c r="AA409" s="89"/>
      <c r="AB409" s="89"/>
      <c r="AC409" s="89"/>
      <c r="AD409" s="91"/>
      <c r="AE409" s="91"/>
      <c r="AF409" s="91"/>
      <c r="AG409" s="89"/>
      <c r="AH409" s="91"/>
      <c r="AI409" s="91"/>
      <c r="AJ409" s="89"/>
      <c r="AK409" s="89"/>
      <c r="AL409" s="91"/>
      <c r="AM409" s="91"/>
      <c r="AN409" s="91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</row>
    <row r="410" spans="1:51" ht="12.75" customHeight="1">
      <c r="A410" s="24"/>
      <c r="B410" s="24"/>
      <c r="C410" s="24"/>
      <c r="D410" s="24"/>
      <c r="E410" s="24"/>
      <c r="F410" s="24"/>
      <c r="G410" s="38"/>
      <c r="H410" s="24"/>
      <c r="I410" s="24"/>
      <c r="J410" s="24"/>
      <c r="K410" s="24"/>
      <c r="L410" s="24"/>
      <c r="M410" s="24"/>
      <c r="N410" s="23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5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</row>
    <row r="411" spans="1:51" ht="12.75" customHeight="1">
      <c r="A411" s="24"/>
      <c r="B411" s="24"/>
      <c r="C411" s="24"/>
      <c r="D411" s="24"/>
      <c r="E411" s="24"/>
      <c r="F411" s="24"/>
      <c r="G411" s="38"/>
      <c r="H411" s="24"/>
      <c r="I411" s="24"/>
      <c r="J411" s="24"/>
      <c r="K411" s="24"/>
      <c r="L411" s="24"/>
      <c r="M411" s="24"/>
      <c r="N411" s="23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5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</row>
    <row r="412" spans="1:51" ht="12.75" customHeight="1">
      <c r="A412" s="24"/>
      <c r="B412" s="24"/>
      <c r="C412" s="24"/>
      <c r="D412" s="24"/>
      <c r="E412" s="24"/>
      <c r="F412" s="24"/>
      <c r="G412" s="38"/>
      <c r="H412" s="24"/>
      <c r="I412" s="24"/>
      <c r="J412" s="24"/>
      <c r="K412" s="24"/>
      <c r="L412" s="24"/>
      <c r="M412" s="24"/>
      <c r="N412" s="23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5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</row>
    <row r="413" spans="1:51" ht="12.75" customHeight="1">
      <c r="A413" s="24"/>
      <c r="B413" s="24"/>
      <c r="C413" s="24"/>
      <c r="D413" s="24"/>
      <c r="E413" s="24"/>
      <c r="F413" s="24"/>
      <c r="G413" s="38"/>
      <c r="H413" s="24"/>
      <c r="I413" s="24"/>
      <c r="J413" s="24"/>
      <c r="K413" s="24"/>
      <c r="L413" s="24"/>
      <c r="M413" s="24"/>
      <c r="N413" s="23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5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</row>
    <row r="414" spans="1:51" ht="12.75" customHeight="1">
      <c r="A414" s="24"/>
      <c r="B414" s="24"/>
      <c r="C414" s="24"/>
      <c r="D414" s="24"/>
      <c r="E414" s="24"/>
      <c r="F414" s="24"/>
      <c r="G414" s="38"/>
      <c r="H414" s="24"/>
      <c r="I414" s="24"/>
      <c r="J414" s="24"/>
      <c r="K414" s="24"/>
      <c r="L414" s="24"/>
      <c r="M414" s="24"/>
      <c r="N414" s="23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5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</row>
    <row r="415" spans="1:51" ht="12.75" customHeight="1">
      <c r="A415" s="24"/>
      <c r="B415" s="24"/>
      <c r="C415" s="24"/>
      <c r="D415" s="24"/>
      <c r="E415" s="24"/>
      <c r="F415" s="24"/>
      <c r="G415" s="38"/>
      <c r="H415" s="24"/>
      <c r="I415" s="24"/>
      <c r="J415" s="24"/>
      <c r="K415" s="24"/>
      <c r="L415" s="24"/>
      <c r="M415" s="24"/>
      <c r="N415" s="23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5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</row>
    <row r="416" spans="1:51" ht="12.75" customHeight="1">
      <c r="A416" s="24"/>
      <c r="B416" s="24"/>
      <c r="C416" s="24"/>
      <c r="D416" s="24"/>
      <c r="E416" s="24"/>
      <c r="F416" s="24"/>
      <c r="G416" s="38"/>
      <c r="H416" s="24"/>
      <c r="I416" s="24"/>
      <c r="J416" s="24"/>
      <c r="K416" s="24"/>
      <c r="L416" s="24"/>
      <c r="M416" s="24"/>
      <c r="N416" s="23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5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</row>
    <row r="417" spans="1:51" ht="12.75" customHeight="1">
      <c r="A417" s="24"/>
      <c r="B417" s="24"/>
      <c r="C417" s="24"/>
      <c r="D417" s="24"/>
      <c r="E417" s="24"/>
      <c r="F417" s="24"/>
      <c r="G417" s="38"/>
      <c r="H417" s="24"/>
      <c r="I417" s="24"/>
      <c r="J417" s="24"/>
      <c r="K417" s="24"/>
      <c r="L417" s="24"/>
      <c r="M417" s="24"/>
      <c r="N417" s="23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5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</row>
    <row r="418" spans="1:51" ht="12.75" customHeight="1">
      <c r="A418" s="24"/>
      <c r="B418" s="24"/>
      <c r="C418" s="24"/>
      <c r="D418" s="24"/>
      <c r="E418" s="24"/>
      <c r="F418" s="24"/>
      <c r="G418" s="38"/>
      <c r="H418" s="24"/>
      <c r="I418" s="24"/>
      <c r="J418" s="24"/>
      <c r="K418" s="24"/>
      <c r="L418" s="24"/>
      <c r="M418" s="24"/>
      <c r="N418" s="23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5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</row>
    <row r="419" spans="1:51" ht="12.75" customHeight="1">
      <c r="A419" s="24"/>
      <c r="B419" s="24"/>
      <c r="C419" s="24"/>
      <c r="D419" s="24"/>
      <c r="E419" s="24"/>
      <c r="F419" s="24"/>
      <c r="G419" s="38"/>
      <c r="H419" s="24"/>
      <c r="I419" s="24"/>
      <c r="J419" s="24"/>
      <c r="K419" s="24"/>
      <c r="L419" s="24"/>
      <c r="M419" s="24"/>
      <c r="N419" s="23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5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</row>
    <row r="420" spans="1:51" ht="12.75" customHeight="1">
      <c r="A420" s="24"/>
      <c r="B420" s="24"/>
      <c r="C420" s="24"/>
      <c r="D420" s="24"/>
      <c r="E420" s="24"/>
      <c r="F420" s="24"/>
      <c r="G420" s="38"/>
      <c r="H420" s="24"/>
      <c r="I420" s="24"/>
      <c r="J420" s="24"/>
      <c r="K420" s="24"/>
      <c r="L420" s="24"/>
      <c r="M420" s="24"/>
      <c r="N420" s="23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5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</row>
    <row r="421" spans="1:51" ht="12.75" customHeight="1">
      <c r="A421" s="24"/>
      <c r="B421" s="24"/>
      <c r="C421" s="24"/>
      <c r="D421" s="24"/>
      <c r="E421" s="24"/>
      <c r="F421" s="24"/>
      <c r="G421" s="38"/>
      <c r="H421" s="24"/>
      <c r="I421" s="24"/>
      <c r="J421" s="24"/>
      <c r="K421" s="24"/>
      <c r="L421" s="24"/>
      <c r="M421" s="24"/>
      <c r="N421" s="23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5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</row>
    <row r="422" spans="1:51" ht="12.75" customHeight="1">
      <c r="A422" s="24"/>
      <c r="B422" s="24"/>
      <c r="C422" s="24"/>
      <c r="D422" s="24"/>
      <c r="E422" s="24"/>
      <c r="F422" s="24"/>
      <c r="G422" s="38"/>
      <c r="H422" s="24"/>
      <c r="I422" s="24"/>
      <c r="J422" s="24"/>
      <c r="K422" s="24"/>
      <c r="L422" s="24"/>
      <c r="M422" s="24"/>
      <c r="N422" s="23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5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</row>
    <row r="423" spans="1:51" ht="12.75" customHeight="1">
      <c r="A423" s="24"/>
      <c r="B423" s="24"/>
      <c r="C423" s="24"/>
      <c r="D423" s="24"/>
      <c r="E423" s="24"/>
      <c r="F423" s="24"/>
      <c r="G423" s="38"/>
      <c r="H423" s="24"/>
      <c r="I423" s="24"/>
      <c r="J423" s="24"/>
      <c r="K423" s="24"/>
      <c r="L423" s="24"/>
      <c r="M423" s="24"/>
      <c r="N423" s="23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5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</row>
    <row r="424" spans="1:51" ht="12.75" customHeight="1">
      <c r="A424" s="24"/>
      <c r="B424" s="24"/>
      <c r="C424" s="24"/>
      <c r="D424" s="24"/>
      <c r="E424" s="24"/>
      <c r="F424" s="24"/>
      <c r="G424" s="38"/>
      <c r="H424" s="24"/>
      <c r="I424" s="24"/>
      <c r="J424" s="24"/>
      <c r="K424" s="24"/>
      <c r="L424" s="24"/>
      <c r="M424" s="24"/>
      <c r="N424" s="23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5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</row>
    <row r="425" spans="1:51" ht="12.75" customHeight="1">
      <c r="A425" s="24"/>
      <c r="B425" s="24"/>
      <c r="C425" s="24"/>
      <c r="D425" s="24"/>
      <c r="E425" s="24"/>
      <c r="F425" s="24"/>
      <c r="G425" s="38"/>
      <c r="H425" s="24"/>
      <c r="I425" s="24"/>
      <c r="J425" s="24"/>
      <c r="K425" s="24"/>
      <c r="L425" s="24"/>
      <c r="M425" s="24"/>
      <c r="N425" s="23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5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</row>
    <row r="426" spans="1:51" ht="12.75" customHeight="1">
      <c r="A426" s="24"/>
      <c r="B426" s="24"/>
      <c r="C426" s="24"/>
      <c r="D426" s="24"/>
      <c r="E426" s="24"/>
      <c r="F426" s="24"/>
      <c r="G426" s="38"/>
      <c r="H426" s="24"/>
      <c r="I426" s="24"/>
      <c r="J426" s="24"/>
      <c r="K426" s="24"/>
      <c r="L426" s="24"/>
      <c r="M426" s="24"/>
      <c r="N426" s="23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5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</row>
    <row r="427" spans="1:51" ht="12.75" customHeight="1">
      <c r="A427" s="24"/>
      <c r="B427" s="24"/>
      <c r="C427" s="24"/>
      <c r="D427" s="24"/>
      <c r="E427" s="24"/>
      <c r="F427" s="24"/>
      <c r="G427" s="38"/>
      <c r="H427" s="24"/>
      <c r="I427" s="24"/>
      <c r="J427" s="24"/>
      <c r="K427" s="24"/>
      <c r="L427" s="24"/>
      <c r="M427" s="24"/>
      <c r="N427" s="23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5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</row>
    <row r="428" spans="1:51" ht="12.75" customHeight="1">
      <c r="A428" s="24"/>
      <c r="B428" s="24"/>
      <c r="C428" s="24"/>
      <c r="D428" s="24"/>
      <c r="E428" s="24"/>
      <c r="F428" s="24"/>
      <c r="G428" s="38"/>
      <c r="H428" s="24"/>
      <c r="I428" s="24"/>
      <c r="J428" s="24"/>
      <c r="K428" s="24"/>
      <c r="L428" s="24"/>
      <c r="M428" s="24"/>
      <c r="N428" s="23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5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</row>
    <row r="429" spans="1:51" ht="12.75" customHeight="1">
      <c r="A429" s="24"/>
      <c r="B429" s="24"/>
      <c r="C429" s="24"/>
      <c r="D429" s="24"/>
      <c r="E429" s="24"/>
      <c r="F429" s="24"/>
      <c r="G429" s="38"/>
      <c r="H429" s="24"/>
      <c r="I429" s="24"/>
      <c r="J429" s="24"/>
      <c r="K429" s="24"/>
      <c r="L429" s="24"/>
      <c r="M429" s="24"/>
      <c r="N429" s="23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5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</row>
    <row r="430" spans="1:51" ht="12.75" customHeight="1">
      <c r="A430" s="24"/>
      <c r="B430" s="24"/>
      <c r="C430" s="24"/>
      <c r="D430" s="24"/>
      <c r="E430" s="24"/>
      <c r="F430" s="24"/>
      <c r="G430" s="38"/>
      <c r="H430" s="24"/>
      <c r="I430" s="24"/>
      <c r="J430" s="24"/>
      <c r="K430" s="24"/>
      <c r="L430" s="24"/>
      <c r="M430" s="24"/>
      <c r="N430" s="23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5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</row>
    <row r="431" spans="1:51" ht="12.75" customHeight="1">
      <c r="A431" s="24"/>
      <c r="B431" s="24"/>
      <c r="C431" s="24"/>
      <c r="D431" s="24"/>
      <c r="E431" s="24"/>
      <c r="F431" s="24"/>
      <c r="G431" s="38"/>
      <c r="H431" s="24"/>
      <c r="I431" s="24"/>
      <c r="J431" s="24"/>
      <c r="K431" s="24"/>
      <c r="L431" s="24"/>
      <c r="M431" s="24"/>
      <c r="N431" s="23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5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</row>
    <row r="432" spans="1:51" ht="12.75" customHeight="1">
      <c r="A432" s="24"/>
      <c r="B432" s="24"/>
      <c r="C432" s="24"/>
      <c r="D432" s="24"/>
      <c r="E432" s="24"/>
      <c r="F432" s="24"/>
      <c r="G432" s="38"/>
      <c r="H432" s="24"/>
      <c r="I432" s="24"/>
      <c r="J432" s="24"/>
      <c r="K432" s="24"/>
      <c r="L432" s="24"/>
      <c r="M432" s="24"/>
      <c r="N432" s="23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5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</row>
    <row r="433" spans="1:51" ht="12.75" customHeight="1">
      <c r="A433" s="24"/>
      <c r="B433" s="24"/>
      <c r="C433" s="24"/>
      <c r="D433" s="24"/>
      <c r="E433" s="24"/>
      <c r="F433" s="24"/>
      <c r="G433" s="38"/>
      <c r="H433" s="24"/>
      <c r="I433" s="24"/>
      <c r="J433" s="24"/>
      <c r="K433" s="24"/>
      <c r="L433" s="24"/>
      <c r="M433" s="24"/>
      <c r="N433" s="23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5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</row>
    <row r="434" spans="1:51" ht="12.75" customHeight="1">
      <c r="A434" s="24"/>
      <c r="B434" s="24"/>
      <c r="C434" s="24"/>
      <c r="D434" s="24"/>
      <c r="E434" s="24"/>
      <c r="F434" s="24"/>
      <c r="G434" s="38"/>
      <c r="H434" s="24"/>
      <c r="I434" s="24"/>
      <c r="J434" s="24"/>
      <c r="K434" s="24"/>
      <c r="L434" s="24"/>
      <c r="M434" s="24"/>
      <c r="N434" s="23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5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</row>
    <row r="435" spans="1:51" ht="12.75" customHeight="1">
      <c r="A435" s="24"/>
      <c r="B435" s="24"/>
      <c r="C435" s="24"/>
      <c r="D435" s="24"/>
      <c r="E435" s="24"/>
      <c r="F435" s="24"/>
      <c r="G435" s="38"/>
      <c r="H435" s="24"/>
      <c r="I435" s="24"/>
      <c r="J435" s="24"/>
      <c r="K435" s="24"/>
      <c r="L435" s="24"/>
      <c r="M435" s="24"/>
      <c r="N435" s="23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5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</row>
    <row r="436" spans="1:51" ht="12.75" customHeight="1">
      <c r="A436" s="24"/>
      <c r="B436" s="24"/>
      <c r="C436" s="24"/>
      <c r="D436" s="24"/>
      <c r="E436" s="24"/>
      <c r="F436" s="24"/>
      <c r="G436" s="38"/>
      <c r="H436" s="24"/>
      <c r="I436" s="24"/>
      <c r="J436" s="24"/>
      <c r="K436" s="24"/>
      <c r="L436" s="24"/>
      <c r="M436" s="24"/>
      <c r="N436" s="23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5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</row>
    <row r="437" spans="1:51" ht="12.75" customHeight="1">
      <c r="A437" s="24"/>
      <c r="B437" s="24"/>
      <c r="C437" s="24"/>
      <c r="D437" s="24"/>
      <c r="E437" s="24"/>
      <c r="F437" s="24"/>
      <c r="G437" s="38"/>
      <c r="H437" s="24"/>
      <c r="I437" s="24"/>
      <c r="J437" s="24"/>
      <c r="K437" s="24"/>
      <c r="L437" s="24"/>
      <c r="M437" s="24"/>
      <c r="N437" s="23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5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</row>
    <row r="438" spans="1:51" ht="12.75" customHeight="1">
      <c r="A438" s="24"/>
      <c r="B438" s="24"/>
      <c r="C438" s="24"/>
      <c r="D438" s="24"/>
      <c r="E438" s="24"/>
      <c r="F438" s="24"/>
      <c r="G438" s="38"/>
      <c r="H438" s="24"/>
      <c r="I438" s="24"/>
      <c r="J438" s="24"/>
      <c r="K438" s="24"/>
      <c r="L438" s="24"/>
      <c r="M438" s="24"/>
      <c r="N438" s="23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5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</row>
    <row r="439" spans="1:51" ht="12.75" customHeight="1">
      <c r="A439" s="24"/>
      <c r="B439" s="24"/>
      <c r="C439" s="24"/>
      <c r="D439" s="24"/>
      <c r="E439" s="24"/>
      <c r="F439" s="24"/>
      <c r="G439" s="38"/>
      <c r="H439" s="24"/>
      <c r="I439" s="24"/>
      <c r="J439" s="24"/>
      <c r="K439" s="24"/>
      <c r="L439" s="24"/>
      <c r="M439" s="24"/>
      <c r="N439" s="23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5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</row>
    <row r="440" spans="1:51" ht="12.75" customHeight="1">
      <c r="A440" s="24"/>
      <c r="B440" s="24"/>
      <c r="C440" s="24"/>
      <c r="D440" s="24"/>
      <c r="E440" s="24"/>
      <c r="F440" s="24"/>
      <c r="G440" s="38"/>
      <c r="H440" s="24"/>
      <c r="I440" s="24"/>
      <c r="J440" s="24"/>
      <c r="K440" s="24"/>
      <c r="L440" s="24"/>
      <c r="M440" s="24"/>
      <c r="N440" s="23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5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</row>
    <row r="441" spans="1:51" ht="12.75" customHeight="1">
      <c r="A441" s="24"/>
      <c r="B441" s="24"/>
      <c r="C441" s="24"/>
      <c r="D441" s="24"/>
      <c r="E441" s="24"/>
      <c r="F441" s="24"/>
      <c r="G441" s="38"/>
      <c r="H441" s="24"/>
      <c r="I441" s="24"/>
      <c r="J441" s="24"/>
      <c r="K441" s="24"/>
      <c r="L441" s="24"/>
      <c r="M441" s="24"/>
      <c r="N441" s="23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5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</row>
    <row r="442" spans="1:51" ht="12.75" customHeight="1">
      <c r="A442" s="24"/>
      <c r="B442" s="24"/>
      <c r="C442" s="24"/>
      <c r="D442" s="24"/>
      <c r="E442" s="24"/>
      <c r="F442" s="24"/>
      <c r="G442" s="38"/>
      <c r="H442" s="24"/>
      <c r="I442" s="24"/>
      <c r="J442" s="24"/>
      <c r="K442" s="24"/>
      <c r="L442" s="24"/>
      <c r="M442" s="24"/>
      <c r="N442" s="23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5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</row>
    <row r="443" spans="1:51" ht="12.75" customHeight="1">
      <c r="A443" s="24"/>
      <c r="B443" s="24"/>
      <c r="C443" s="24"/>
      <c r="D443" s="24"/>
      <c r="E443" s="24"/>
      <c r="F443" s="24"/>
      <c r="G443" s="38"/>
      <c r="H443" s="24"/>
      <c r="I443" s="24"/>
      <c r="J443" s="24"/>
      <c r="K443" s="24"/>
      <c r="L443" s="24"/>
      <c r="M443" s="24"/>
      <c r="N443" s="23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5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</row>
    <row r="444" spans="1:51" ht="12.75" customHeight="1">
      <c r="A444" s="24"/>
      <c r="B444" s="24"/>
      <c r="C444" s="24"/>
      <c r="D444" s="24"/>
      <c r="E444" s="24"/>
      <c r="F444" s="24"/>
      <c r="G444" s="38"/>
      <c r="H444" s="24"/>
      <c r="I444" s="24"/>
      <c r="J444" s="24"/>
      <c r="K444" s="24"/>
      <c r="L444" s="24"/>
      <c r="M444" s="24"/>
      <c r="N444" s="23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5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</row>
    <row r="445" spans="1:51" ht="12.75" customHeight="1">
      <c r="A445" s="24"/>
      <c r="B445" s="24"/>
      <c r="C445" s="24"/>
      <c r="D445" s="24"/>
      <c r="E445" s="24"/>
      <c r="F445" s="24"/>
      <c r="G445" s="38"/>
      <c r="H445" s="24"/>
      <c r="I445" s="24"/>
      <c r="J445" s="24"/>
      <c r="K445" s="24"/>
      <c r="L445" s="24"/>
      <c r="M445" s="24"/>
      <c r="N445" s="23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5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</row>
    <row r="446" spans="1:51" ht="12.75" customHeight="1">
      <c r="A446" s="24"/>
      <c r="B446" s="24"/>
      <c r="C446" s="24"/>
      <c r="D446" s="24"/>
      <c r="E446" s="24"/>
      <c r="F446" s="24"/>
      <c r="G446" s="38"/>
      <c r="H446" s="24"/>
      <c r="I446" s="24"/>
      <c r="J446" s="24"/>
      <c r="K446" s="24"/>
      <c r="L446" s="24"/>
      <c r="M446" s="24"/>
      <c r="N446" s="23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5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</row>
    <row r="447" spans="1:51" ht="12.75" customHeight="1">
      <c r="A447" s="24"/>
      <c r="B447" s="24"/>
      <c r="C447" s="24"/>
      <c r="D447" s="24"/>
      <c r="E447" s="24"/>
      <c r="F447" s="24"/>
      <c r="G447" s="38"/>
      <c r="H447" s="24"/>
      <c r="I447" s="24"/>
      <c r="J447" s="24"/>
      <c r="K447" s="24"/>
      <c r="L447" s="24"/>
      <c r="M447" s="24"/>
      <c r="N447" s="23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5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</row>
    <row r="448" spans="1:51" ht="12.75" customHeight="1">
      <c r="A448" s="24"/>
      <c r="B448" s="24"/>
      <c r="C448" s="24"/>
      <c r="D448" s="24"/>
      <c r="E448" s="24"/>
      <c r="F448" s="24"/>
      <c r="G448" s="38"/>
      <c r="H448" s="24"/>
      <c r="I448" s="24"/>
      <c r="J448" s="24"/>
      <c r="K448" s="24"/>
      <c r="L448" s="24"/>
      <c r="M448" s="24"/>
      <c r="N448" s="23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5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</row>
    <row r="449" spans="1:51" ht="12.75" customHeight="1">
      <c r="A449" s="24"/>
      <c r="B449" s="24"/>
      <c r="C449" s="24"/>
      <c r="D449" s="24"/>
      <c r="E449" s="24"/>
      <c r="F449" s="24"/>
      <c r="G449" s="38"/>
      <c r="H449" s="24"/>
      <c r="I449" s="24"/>
      <c r="J449" s="24"/>
      <c r="K449" s="24"/>
      <c r="L449" s="24"/>
      <c r="M449" s="24"/>
      <c r="N449" s="23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5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</row>
    <row r="450" spans="1:51" ht="12.75" customHeight="1">
      <c r="A450" s="24"/>
      <c r="B450" s="24"/>
      <c r="C450" s="24"/>
      <c r="D450" s="24"/>
      <c r="E450" s="24"/>
      <c r="F450" s="24"/>
      <c r="G450" s="38"/>
      <c r="H450" s="24"/>
      <c r="I450" s="24"/>
      <c r="J450" s="24"/>
      <c r="K450" s="24"/>
      <c r="L450" s="24"/>
      <c r="M450" s="24"/>
      <c r="N450" s="23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5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</row>
    <row r="451" spans="1:51" ht="12.75" customHeight="1">
      <c r="A451" s="24"/>
      <c r="B451" s="24"/>
      <c r="C451" s="24"/>
      <c r="D451" s="24"/>
      <c r="E451" s="24"/>
      <c r="F451" s="24"/>
      <c r="G451" s="38"/>
      <c r="H451" s="24"/>
      <c r="I451" s="24"/>
      <c r="J451" s="24"/>
      <c r="K451" s="24"/>
      <c r="L451" s="24"/>
      <c r="M451" s="24"/>
      <c r="N451" s="23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5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</row>
    <row r="452" spans="1:51" ht="12.75" customHeight="1">
      <c r="A452" s="24"/>
      <c r="B452" s="24"/>
      <c r="C452" s="24"/>
      <c r="D452" s="24"/>
      <c r="E452" s="24"/>
      <c r="F452" s="24"/>
      <c r="G452" s="38"/>
      <c r="H452" s="24"/>
      <c r="I452" s="24"/>
      <c r="J452" s="24"/>
      <c r="K452" s="24"/>
      <c r="L452" s="24"/>
      <c r="M452" s="24"/>
      <c r="N452" s="23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5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</row>
    <row r="453" spans="1:51" ht="12.75" customHeight="1">
      <c r="A453" s="24"/>
      <c r="B453" s="24"/>
      <c r="C453" s="24"/>
      <c r="D453" s="24"/>
      <c r="E453" s="24"/>
      <c r="F453" s="24"/>
      <c r="G453" s="38"/>
      <c r="H453" s="24"/>
      <c r="I453" s="24"/>
      <c r="J453" s="24"/>
      <c r="K453" s="24"/>
      <c r="L453" s="24"/>
      <c r="M453" s="24"/>
      <c r="N453" s="23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5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</row>
    <row r="454" spans="1:51" ht="12.75" customHeight="1">
      <c r="A454" s="24"/>
      <c r="B454" s="24"/>
      <c r="C454" s="24"/>
      <c r="D454" s="24"/>
      <c r="E454" s="24"/>
      <c r="F454" s="24"/>
      <c r="G454" s="38"/>
      <c r="H454" s="24"/>
      <c r="I454" s="24"/>
      <c r="J454" s="24"/>
      <c r="K454" s="24"/>
      <c r="L454" s="24"/>
      <c r="M454" s="24"/>
      <c r="N454" s="23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5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</row>
    <row r="455" spans="1:51" ht="12.75" customHeight="1">
      <c r="A455" s="24"/>
      <c r="B455" s="24"/>
      <c r="C455" s="24"/>
      <c r="D455" s="24"/>
      <c r="E455" s="24"/>
      <c r="F455" s="24"/>
      <c r="G455" s="38"/>
      <c r="H455" s="24"/>
      <c r="I455" s="24"/>
      <c r="J455" s="24"/>
      <c r="K455" s="24"/>
      <c r="L455" s="24"/>
      <c r="M455" s="24"/>
      <c r="N455" s="23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5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</row>
    <row r="456" spans="1:51" ht="12.75" customHeight="1">
      <c r="A456" s="24"/>
      <c r="B456" s="24"/>
      <c r="C456" s="24"/>
      <c r="D456" s="24"/>
      <c r="E456" s="24"/>
      <c r="F456" s="24"/>
      <c r="G456" s="38"/>
      <c r="H456" s="24"/>
      <c r="I456" s="24"/>
      <c r="J456" s="24"/>
      <c r="K456" s="24"/>
      <c r="L456" s="24"/>
      <c r="M456" s="24"/>
      <c r="N456" s="23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5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</row>
    <row r="457" spans="1:51" ht="12.75" customHeight="1">
      <c r="A457" s="24"/>
      <c r="B457" s="24"/>
      <c r="C457" s="24"/>
      <c r="D457" s="24"/>
      <c r="E457" s="24"/>
      <c r="F457" s="24"/>
      <c r="G457" s="38"/>
      <c r="H457" s="24"/>
      <c r="I457" s="24"/>
      <c r="J457" s="24"/>
      <c r="K457" s="24"/>
      <c r="L457" s="24"/>
      <c r="M457" s="24"/>
      <c r="N457" s="23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5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</row>
    <row r="458" spans="1:51" ht="12.75" customHeight="1">
      <c r="A458" s="24"/>
      <c r="B458" s="24"/>
      <c r="C458" s="24"/>
      <c r="D458" s="24"/>
      <c r="E458" s="24"/>
      <c r="F458" s="24"/>
      <c r="G458" s="38"/>
      <c r="H458" s="24"/>
      <c r="I458" s="24"/>
      <c r="J458" s="24"/>
      <c r="K458" s="24"/>
      <c r="L458" s="24"/>
      <c r="M458" s="24"/>
      <c r="N458" s="23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5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</row>
    <row r="459" spans="1:51" ht="12.75" customHeight="1">
      <c r="A459" s="24"/>
      <c r="B459" s="24"/>
      <c r="C459" s="24"/>
      <c r="D459" s="24"/>
      <c r="E459" s="24"/>
      <c r="F459" s="24"/>
      <c r="G459" s="38"/>
      <c r="H459" s="24"/>
      <c r="I459" s="24"/>
      <c r="J459" s="24"/>
      <c r="K459" s="24"/>
      <c r="L459" s="24"/>
      <c r="M459" s="24"/>
      <c r="N459" s="23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5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</row>
    <row r="460" spans="1:51" ht="12.75" customHeight="1">
      <c r="A460" s="24"/>
      <c r="B460" s="24"/>
      <c r="C460" s="24"/>
      <c r="D460" s="24"/>
      <c r="E460" s="24"/>
      <c r="F460" s="24"/>
      <c r="G460" s="38"/>
      <c r="H460" s="24"/>
      <c r="I460" s="24"/>
      <c r="J460" s="24"/>
      <c r="K460" s="24"/>
      <c r="L460" s="24"/>
      <c r="M460" s="24"/>
      <c r="N460" s="23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5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</row>
    <row r="461" spans="1:51" ht="12.75" customHeight="1">
      <c r="A461" s="24"/>
      <c r="B461" s="24"/>
      <c r="C461" s="24"/>
      <c r="D461" s="24"/>
      <c r="E461" s="24"/>
      <c r="F461" s="24"/>
      <c r="G461" s="38"/>
      <c r="H461" s="24"/>
      <c r="I461" s="24"/>
      <c r="J461" s="24"/>
      <c r="K461" s="24"/>
      <c r="L461" s="24"/>
      <c r="M461" s="24"/>
      <c r="N461" s="23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5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</row>
    <row r="462" spans="1:51" ht="12.75" customHeight="1">
      <c r="A462" s="24"/>
      <c r="B462" s="24"/>
      <c r="C462" s="24"/>
      <c r="D462" s="24"/>
      <c r="E462" s="24"/>
      <c r="F462" s="24"/>
      <c r="G462" s="38"/>
      <c r="H462" s="24"/>
      <c r="I462" s="24"/>
      <c r="J462" s="24"/>
      <c r="K462" s="24"/>
      <c r="L462" s="24"/>
      <c r="M462" s="24"/>
      <c r="N462" s="23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5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</row>
    <row r="463" spans="1:51" ht="12.75" customHeight="1">
      <c r="A463" s="24"/>
      <c r="B463" s="24"/>
      <c r="C463" s="24"/>
      <c r="D463" s="24"/>
      <c r="E463" s="24"/>
      <c r="F463" s="24"/>
      <c r="G463" s="38"/>
      <c r="H463" s="24"/>
      <c r="I463" s="24"/>
      <c r="J463" s="24"/>
      <c r="K463" s="24"/>
      <c r="L463" s="24"/>
      <c r="M463" s="24"/>
      <c r="N463" s="23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5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</row>
    <row r="464" spans="1:51" ht="12.75" customHeight="1">
      <c r="A464" s="24"/>
      <c r="B464" s="24"/>
      <c r="C464" s="24"/>
      <c r="D464" s="24"/>
      <c r="E464" s="24"/>
      <c r="F464" s="24"/>
      <c r="G464" s="38"/>
      <c r="H464" s="24"/>
      <c r="I464" s="24"/>
      <c r="J464" s="24"/>
      <c r="K464" s="24"/>
      <c r="L464" s="24"/>
      <c r="M464" s="24"/>
      <c r="N464" s="23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5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</row>
    <row r="465" spans="1:51" ht="12.75" customHeight="1">
      <c r="A465" s="24"/>
      <c r="B465" s="24"/>
      <c r="C465" s="24"/>
      <c r="D465" s="24"/>
      <c r="E465" s="24"/>
      <c r="F465" s="24"/>
      <c r="G465" s="38"/>
      <c r="H465" s="24"/>
      <c r="I465" s="24"/>
      <c r="J465" s="24"/>
      <c r="K465" s="24"/>
      <c r="L465" s="24"/>
      <c r="M465" s="24"/>
      <c r="N465" s="23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5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</row>
    <row r="466" spans="1:51" ht="12.75" customHeight="1">
      <c r="A466" s="24"/>
      <c r="B466" s="24"/>
      <c r="C466" s="24"/>
      <c r="D466" s="24"/>
      <c r="E466" s="24"/>
      <c r="F466" s="24"/>
      <c r="G466" s="38"/>
      <c r="H466" s="24"/>
      <c r="I466" s="24"/>
      <c r="J466" s="24"/>
      <c r="K466" s="24"/>
      <c r="L466" s="24"/>
      <c r="M466" s="24"/>
      <c r="N466" s="23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5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</row>
    <row r="467" spans="1:51" ht="12.75" customHeight="1">
      <c r="A467" s="24"/>
      <c r="B467" s="24"/>
      <c r="C467" s="24"/>
      <c r="D467" s="24"/>
      <c r="E467" s="24"/>
      <c r="F467" s="24"/>
      <c r="G467" s="38"/>
      <c r="H467" s="24"/>
      <c r="I467" s="24"/>
      <c r="J467" s="24"/>
      <c r="K467" s="24"/>
      <c r="L467" s="24"/>
      <c r="M467" s="24"/>
      <c r="N467" s="23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5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</row>
    <row r="468" spans="1:51" ht="12.75" customHeight="1">
      <c r="A468" s="24"/>
      <c r="B468" s="24"/>
      <c r="C468" s="24"/>
      <c r="D468" s="24"/>
      <c r="E468" s="24"/>
      <c r="F468" s="24"/>
      <c r="G468" s="38"/>
      <c r="H468" s="24"/>
      <c r="I468" s="24"/>
      <c r="J468" s="24"/>
      <c r="K468" s="24"/>
      <c r="L468" s="24"/>
      <c r="M468" s="24"/>
      <c r="N468" s="23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5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</row>
    <row r="469" spans="1:51" ht="12.75" customHeight="1">
      <c r="A469" s="24"/>
      <c r="B469" s="24"/>
      <c r="C469" s="24"/>
      <c r="D469" s="24"/>
      <c r="E469" s="24"/>
      <c r="F469" s="24"/>
      <c r="G469" s="38"/>
      <c r="H469" s="24"/>
      <c r="I469" s="24"/>
      <c r="J469" s="24"/>
      <c r="K469" s="24"/>
      <c r="L469" s="24"/>
      <c r="M469" s="24"/>
      <c r="N469" s="23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5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</row>
    <row r="470" spans="1:51" ht="12.75" customHeight="1">
      <c r="A470" s="24"/>
      <c r="B470" s="24"/>
      <c r="C470" s="24"/>
      <c r="D470" s="24"/>
      <c r="E470" s="24"/>
      <c r="F470" s="24"/>
      <c r="G470" s="38"/>
      <c r="H470" s="24"/>
      <c r="I470" s="24"/>
      <c r="J470" s="24"/>
      <c r="K470" s="24"/>
      <c r="L470" s="24"/>
      <c r="M470" s="24"/>
      <c r="N470" s="23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5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</row>
    <row r="471" spans="1:51" ht="12.75" customHeight="1">
      <c r="A471" s="24"/>
      <c r="B471" s="24"/>
      <c r="C471" s="24"/>
      <c r="D471" s="24"/>
      <c r="E471" s="24"/>
      <c r="F471" s="24"/>
      <c r="G471" s="38"/>
      <c r="H471" s="24"/>
      <c r="I471" s="24"/>
      <c r="J471" s="24"/>
      <c r="K471" s="24"/>
      <c r="L471" s="24"/>
      <c r="M471" s="24"/>
      <c r="N471" s="23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5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</row>
    <row r="472" spans="1:51" ht="12.75" customHeight="1">
      <c r="A472" s="24"/>
      <c r="B472" s="24"/>
      <c r="C472" s="24"/>
      <c r="D472" s="24"/>
      <c r="E472" s="24"/>
      <c r="F472" s="24"/>
      <c r="G472" s="38"/>
      <c r="H472" s="24"/>
      <c r="I472" s="24"/>
      <c r="J472" s="24"/>
      <c r="K472" s="24"/>
      <c r="L472" s="24"/>
      <c r="M472" s="24"/>
      <c r="N472" s="23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5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</row>
    <row r="473" spans="1:51" ht="12.75" customHeight="1">
      <c r="A473" s="24"/>
      <c r="B473" s="24"/>
      <c r="C473" s="24"/>
      <c r="D473" s="24"/>
      <c r="E473" s="24"/>
      <c r="F473" s="24"/>
      <c r="G473" s="38"/>
      <c r="H473" s="24"/>
      <c r="I473" s="24"/>
      <c r="J473" s="24"/>
      <c r="K473" s="24"/>
      <c r="L473" s="24"/>
      <c r="M473" s="24"/>
      <c r="N473" s="23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5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</row>
    <row r="474" spans="1:51" ht="12.75" customHeight="1">
      <c r="A474" s="24"/>
      <c r="B474" s="24"/>
      <c r="C474" s="24"/>
      <c r="D474" s="24"/>
      <c r="E474" s="24"/>
      <c r="F474" s="24"/>
      <c r="G474" s="38"/>
      <c r="H474" s="24"/>
      <c r="I474" s="24"/>
      <c r="J474" s="24"/>
      <c r="K474" s="24"/>
      <c r="L474" s="24"/>
      <c r="M474" s="24"/>
      <c r="N474" s="23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5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</row>
    <row r="475" spans="1:51" ht="12.75" customHeight="1">
      <c r="A475" s="24"/>
      <c r="B475" s="24"/>
      <c r="C475" s="24"/>
      <c r="D475" s="24"/>
      <c r="E475" s="24"/>
      <c r="F475" s="24"/>
      <c r="G475" s="38"/>
      <c r="H475" s="24"/>
      <c r="I475" s="24"/>
      <c r="J475" s="24"/>
      <c r="K475" s="24"/>
      <c r="L475" s="24"/>
      <c r="M475" s="24"/>
      <c r="N475" s="23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5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</row>
    <row r="476" spans="1:51" ht="12.75" customHeight="1">
      <c r="A476" s="24"/>
      <c r="B476" s="24"/>
      <c r="C476" s="24"/>
      <c r="D476" s="24"/>
      <c r="E476" s="24"/>
      <c r="F476" s="24"/>
      <c r="G476" s="38"/>
      <c r="H476" s="24"/>
      <c r="I476" s="24"/>
      <c r="J476" s="24"/>
      <c r="K476" s="24"/>
      <c r="L476" s="24"/>
      <c r="M476" s="24"/>
      <c r="N476" s="23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5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</row>
    <row r="477" spans="1:51" ht="12.75" customHeight="1">
      <c r="A477" s="24"/>
      <c r="B477" s="24"/>
      <c r="C477" s="24"/>
      <c r="D477" s="24"/>
      <c r="E477" s="24"/>
      <c r="F477" s="24"/>
      <c r="G477" s="38"/>
      <c r="H477" s="24"/>
      <c r="I477" s="24"/>
      <c r="J477" s="24"/>
      <c r="K477" s="24"/>
      <c r="L477" s="24"/>
      <c r="M477" s="24"/>
      <c r="N477" s="23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5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</row>
    <row r="478" spans="1:51" ht="12.75" customHeight="1">
      <c r="A478" s="24"/>
      <c r="B478" s="24"/>
      <c r="C478" s="24"/>
      <c r="D478" s="24"/>
      <c r="E478" s="24"/>
      <c r="F478" s="24"/>
      <c r="G478" s="38"/>
      <c r="H478" s="24"/>
      <c r="I478" s="24"/>
      <c r="J478" s="24"/>
      <c r="K478" s="24"/>
      <c r="L478" s="24"/>
      <c r="M478" s="24"/>
      <c r="N478" s="23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5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</row>
    <row r="479" spans="1:51" ht="12.75" customHeight="1">
      <c r="A479" s="24"/>
      <c r="B479" s="24"/>
      <c r="C479" s="24"/>
      <c r="D479" s="24"/>
      <c r="E479" s="24"/>
      <c r="F479" s="24"/>
      <c r="G479" s="38"/>
      <c r="H479" s="24"/>
      <c r="I479" s="24"/>
      <c r="J479" s="24"/>
      <c r="K479" s="24"/>
      <c r="L479" s="24"/>
      <c r="M479" s="24"/>
      <c r="N479" s="23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5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</row>
    <row r="480" spans="1:51" ht="12.75" customHeight="1">
      <c r="A480" s="24"/>
      <c r="B480" s="24"/>
      <c r="C480" s="24"/>
      <c r="D480" s="24"/>
      <c r="E480" s="24"/>
      <c r="F480" s="24"/>
      <c r="G480" s="38"/>
      <c r="H480" s="24"/>
      <c r="I480" s="24"/>
      <c r="J480" s="24"/>
      <c r="K480" s="24"/>
      <c r="L480" s="24"/>
      <c r="M480" s="24"/>
      <c r="N480" s="23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5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</row>
    <row r="481" spans="1:51" ht="12.75" customHeight="1">
      <c r="A481" s="24"/>
      <c r="B481" s="24"/>
      <c r="C481" s="24"/>
      <c r="D481" s="24"/>
      <c r="E481" s="24"/>
      <c r="F481" s="24"/>
      <c r="G481" s="38"/>
      <c r="H481" s="24"/>
      <c r="I481" s="24"/>
      <c r="J481" s="24"/>
      <c r="K481" s="24"/>
      <c r="L481" s="24"/>
      <c r="M481" s="24"/>
      <c r="N481" s="23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5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</row>
    <row r="482" spans="1:51" ht="12.75" customHeight="1">
      <c r="A482" s="24"/>
      <c r="B482" s="24"/>
      <c r="C482" s="24"/>
      <c r="D482" s="24"/>
      <c r="E482" s="24"/>
      <c r="F482" s="24"/>
      <c r="G482" s="38"/>
      <c r="H482" s="24"/>
      <c r="I482" s="24"/>
      <c r="J482" s="24"/>
      <c r="K482" s="24"/>
      <c r="L482" s="24"/>
      <c r="M482" s="24"/>
      <c r="N482" s="23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5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</row>
    <row r="483" spans="1:51" ht="12.75" customHeight="1">
      <c r="A483" s="24"/>
      <c r="B483" s="24"/>
      <c r="C483" s="24"/>
      <c r="D483" s="24"/>
      <c r="E483" s="24"/>
      <c r="F483" s="24"/>
      <c r="G483" s="38"/>
      <c r="H483" s="24"/>
      <c r="I483" s="24"/>
      <c r="J483" s="24"/>
      <c r="K483" s="24"/>
      <c r="L483" s="24"/>
      <c r="M483" s="24"/>
      <c r="N483" s="23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5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</row>
    <row r="484" spans="1:51" ht="12.75" customHeight="1">
      <c r="A484" s="24"/>
      <c r="B484" s="24"/>
      <c r="C484" s="24"/>
      <c r="D484" s="24"/>
      <c r="E484" s="24"/>
      <c r="F484" s="24"/>
      <c r="G484" s="38"/>
      <c r="H484" s="24"/>
      <c r="I484" s="24"/>
      <c r="J484" s="24"/>
      <c r="K484" s="24"/>
      <c r="L484" s="24"/>
      <c r="M484" s="24"/>
      <c r="N484" s="23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5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</row>
    <row r="485" spans="1:51" ht="12.75" customHeight="1">
      <c r="A485" s="24"/>
      <c r="B485" s="24"/>
      <c r="C485" s="24"/>
      <c r="D485" s="24"/>
      <c r="E485" s="24"/>
      <c r="F485" s="24"/>
      <c r="G485" s="38"/>
      <c r="H485" s="24"/>
      <c r="I485" s="24"/>
      <c r="J485" s="24"/>
      <c r="K485" s="24"/>
      <c r="L485" s="24"/>
      <c r="M485" s="24"/>
      <c r="N485" s="23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5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</row>
    <row r="486" spans="1:51" ht="12.75" customHeight="1">
      <c r="A486" s="24"/>
      <c r="B486" s="24"/>
      <c r="C486" s="24"/>
      <c r="D486" s="24"/>
      <c r="E486" s="24"/>
      <c r="F486" s="24"/>
      <c r="G486" s="38"/>
      <c r="H486" s="24"/>
      <c r="I486" s="24"/>
      <c r="J486" s="24"/>
      <c r="K486" s="24"/>
      <c r="L486" s="24"/>
      <c r="M486" s="24"/>
      <c r="N486" s="23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5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</row>
    <row r="487" spans="1:51" ht="12.75" customHeight="1">
      <c r="A487" s="24"/>
      <c r="B487" s="24"/>
      <c r="C487" s="24"/>
      <c r="D487" s="24"/>
      <c r="E487" s="24"/>
      <c r="F487" s="24"/>
      <c r="G487" s="38"/>
      <c r="H487" s="24"/>
      <c r="I487" s="24"/>
      <c r="J487" s="24"/>
      <c r="K487" s="24"/>
      <c r="L487" s="24"/>
      <c r="M487" s="24"/>
      <c r="N487" s="23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5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</row>
    <row r="488" spans="1:51" ht="12.75" customHeight="1">
      <c r="A488" s="24"/>
      <c r="B488" s="24"/>
      <c r="C488" s="24"/>
      <c r="D488" s="24"/>
      <c r="E488" s="24"/>
      <c r="F488" s="24"/>
      <c r="G488" s="38"/>
      <c r="H488" s="24"/>
      <c r="I488" s="24"/>
      <c r="J488" s="24"/>
      <c r="K488" s="24"/>
      <c r="L488" s="24"/>
      <c r="M488" s="24"/>
      <c r="N488" s="23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5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</row>
    <row r="489" spans="1:51" ht="12.75" customHeight="1">
      <c r="A489" s="24"/>
      <c r="B489" s="24"/>
      <c r="C489" s="24"/>
      <c r="D489" s="24"/>
      <c r="E489" s="24"/>
      <c r="F489" s="24"/>
      <c r="G489" s="38"/>
      <c r="H489" s="24"/>
      <c r="I489" s="24"/>
      <c r="J489" s="24"/>
      <c r="K489" s="24"/>
      <c r="L489" s="24"/>
      <c r="M489" s="24"/>
      <c r="N489" s="23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5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</row>
    <row r="490" spans="1:51" ht="12.75" customHeight="1">
      <c r="A490" s="24"/>
      <c r="B490" s="24"/>
      <c r="C490" s="24"/>
      <c r="D490" s="24"/>
      <c r="E490" s="24"/>
      <c r="F490" s="24"/>
      <c r="G490" s="38"/>
      <c r="H490" s="24"/>
      <c r="I490" s="24"/>
      <c r="J490" s="24"/>
      <c r="K490" s="24"/>
      <c r="L490" s="24"/>
      <c r="M490" s="24"/>
      <c r="N490" s="23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5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</row>
    <row r="491" spans="1:51" ht="12.75" customHeight="1">
      <c r="A491" s="24"/>
      <c r="B491" s="24"/>
      <c r="C491" s="24"/>
      <c r="D491" s="24"/>
      <c r="E491" s="24"/>
      <c r="F491" s="24"/>
      <c r="G491" s="38"/>
      <c r="H491" s="24"/>
      <c r="I491" s="24"/>
      <c r="J491" s="24"/>
      <c r="K491" s="24"/>
      <c r="L491" s="24"/>
      <c r="M491" s="24"/>
      <c r="N491" s="23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5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</row>
    <row r="492" spans="1:51" ht="12.75" customHeight="1">
      <c r="A492" s="24"/>
      <c r="B492" s="24"/>
      <c r="C492" s="24"/>
      <c r="D492" s="24"/>
      <c r="E492" s="24"/>
      <c r="F492" s="24"/>
      <c r="G492" s="38"/>
      <c r="H492" s="24"/>
      <c r="I492" s="24"/>
      <c r="J492" s="24"/>
      <c r="K492" s="24"/>
      <c r="L492" s="24"/>
      <c r="M492" s="24"/>
      <c r="N492" s="23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5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</row>
    <row r="493" spans="1:51" ht="12.75" customHeight="1">
      <c r="A493" s="24"/>
      <c r="B493" s="24"/>
      <c r="C493" s="24"/>
      <c r="D493" s="24"/>
      <c r="E493" s="24"/>
      <c r="F493" s="24"/>
      <c r="G493" s="38"/>
      <c r="H493" s="24"/>
      <c r="I493" s="24"/>
      <c r="J493" s="24"/>
      <c r="K493" s="24"/>
      <c r="L493" s="24"/>
      <c r="M493" s="24"/>
      <c r="N493" s="23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5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</row>
    <row r="494" spans="1:51" ht="12.75" customHeight="1">
      <c r="A494" s="24"/>
      <c r="B494" s="24"/>
      <c r="C494" s="24"/>
      <c r="D494" s="24"/>
      <c r="E494" s="24"/>
      <c r="F494" s="24"/>
      <c r="G494" s="38"/>
      <c r="H494" s="24"/>
      <c r="I494" s="24"/>
      <c r="J494" s="24"/>
      <c r="K494" s="24"/>
      <c r="L494" s="24"/>
      <c r="M494" s="24"/>
      <c r="N494" s="23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5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</row>
    <row r="495" spans="1:51" ht="12.75" customHeight="1">
      <c r="A495" s="24"/>
      <c r="B495" s="24"/>
      <c r="C495" s="24"/>
      <c r="D495" s="24"/>
      <c r="E495" s="24"/>
      <c r="F495" s="24"/>
      <c r="G495" s="38"/>
      <c r="H495" s="24"/>
      <c r="I495" s="24"/>
      <c r="J495" s="24"/>
      <c r="K495" s="24"/>
      <c r="L495" s="24"/>
      <c r="M495" s="24"/>
      <c r="N495" s="23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5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</row>
    <row r="496" spans="1:51" ht="12.75" customHeight="1">
      <c r="A496" s="24"/>
      <c r="B496" s="24"/>
      <c r="C496" s="24"/>
      <c r="D496" s="24"/>
      <c r="E496" s="24"/>
      <c r="F496" s="24"/>
      <c r="G496" s="38"/>
      <c r="H496" s="24"/>
      <c r="I496" s="24"/>
      <c r="J496" s="24"/>
      <c r="K496" s="24"/>
      <c r="L496" s="24"/>
      <c r="M496" s="24"/>
      <c r="N496" s="23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5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</row>
    <row r="497" spans="1:51" ht="12.75" customHeight="1">
      <c r="A497" s="24"/>
      <c r="B497" s="24"/>
      <c r="C497" s="24"/>
      <c r="D497" s="24"/>
      <c r="E497" s="24"/>
      <c r="F497" s="24"/>
      <c r="G497" s="38"/>
      <c r="H497" s="24"/>
      <c r="I497" s="24"/>
      <c r="J497" s="24"/>
      <c r="K497" s="24"/>
      <c r="L497" s="24"/>
      <c r="M497" s="24"/>
      <c r="N497" s="23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5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</row>
    <row r="498" spans="1:51" ht="12.75" customHeight="1">
      <c r="A498" s="24"/>
      <c r="B498" s="24"/>
      <c r="C498" s="24"/>
      <c r="D498" s="24"/>
      <c r="E498" s="24"/>
      <c r="F498" s="24"/>
      <c r="G498" s="38"/>
      <c r="H498" s="24"/>
      <c r="I498" s="24"/>
      <c r="J498" s="24"/>
      <c r="K498" s="24"/>
      <c r="L498" s="24"/>
      <c r="M498" s="24"/>
      <c r="N498" s="23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5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</row>
    <row r="499" spans="1:51" ht="12.75" customHeight="1">
      <c r="A499" s="24"/>
      <c r="B499" s="24"/>
      <c r="C499" s="24"/>
      <c r="D499" s="24"/>
      <c r="E499" s="24"/>
      <c r="F499" s="24"/>
      <c r="G499" s="38"/>
      <c r="H499" s="24"/>
      <c r="I499" s="24"/>
      <c r="J499" s="24"/>
      <c r="K499" s="24"/>
      <c r="L499" s="24"/>
      <c r="M499" s="24"/>
      <c r="N499" s="23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5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</row>
    <row r="500" spans="1:51" ht="12.75" customHeight="1">
      <c r="A500" s="24"/>
      <c r="B500" s="24"/>
      <c r="C500" s="24"/>
      <c r="D500" s="24"/>
      <c r="E500" s="24"/>
      <c r="F500" s="24"/>
      <c r="G500" s="38"/>
      <c r="H500" s="24"/>
      <c r="I500" s="24"/>
      <c r="J500" s="24"/>
      <c r="K500" s="24"/>
      <c r="L500" s="24"/>
      <c r="M500" s="24"/>
      <c r="N500" s="23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5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</row>
    <row r="501" spans="1:51" ht="12.75" customHeight="1">
      <c r="A501" s="24"/>
      <c r="B501" s="24"/>
      <c r="C501" s="24"/>
      <c r="D501" s="24"/>
      <c r="E501" s="24"/>
      <c r="F501" s="24"/>
      <c r="G501" s="38"/>
      <c r="H501" s="24"/>
      <c r="I501" s="24"/>
      <c r="J501" s="24"/>
      <c r="K501" s="24"/>
      <c r="L501" s="24"/>
      <c r="M501" s="24"/>
      <c r="N501" s="23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5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</row>
    <row r="502" spans="1:51" ht="12.75" customHeight="1">
      <c r="A502" s="24"/>
      <c r="B502" s="24"/>
      <c r="C502" s="24"/>
      <c r="D502" s="24"/>
      <c r="E502" s="24"/>
      <c r="F502" s="24"/>
      <c r="G502" s="38"/>
      <c r="H502" s="24"/>
      <c r="I502" s="24"/>
      <c r="J502" s="24"/>
      <c r="K502" s="24"/>
      <c r="L502" s="24"/>
      <c r="M502" s="24"/>
      <c r="N502" s="23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5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</row>
    <row r="503" spans="1:51" ht="12.75" customHeight="1">
      <c r="A503" s="24"/>
      <c r="B503" s="24"/>
      <c r="C503" s="24"/>
      <c r="D503" s="24"/>
      <c r="E503" s="24"/>
      <c r="F503" s="24"/>
      <c r="G503" s="38"/>
      <c r="H503" s="24"/>
      <c r="I503" s="24"/>
      <c r="J503" s="24"/>
      <c r="K503" s="24"/>
      <c r="L503" s="24"/>
      <c r="M503" s="24"/>
      <c r="N503" s="23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5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</row>
    <row r="504" spans="1:51" ht="12.75" customHeight="1">
      <c r="A504" s="24"/>
      <c r="B504" s="24"/>
      <c r="C504" s="24"/>
      <c r="D504" s="24"/>
      <c r="E504" s="24"/>
      <c r="F504" s="24"/>
      <c r="G504" s="38"/>
      <c r="H504" s="24"/>
      <c r="I504" s="24"/>
      <c r="J504" s="24"/>
      <c r="K504" s="24"/>
      <c r="L504" s="24"/>
      <c r="M504" s="24"/>
      <c r="N504" s="23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5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</row>
    <row r="505" spans="1:51" ht="12.75" customHeight="1">
      <c r="A505" s="24"/>
      <c r="B505" s="24"/>
      <c r="C505" s="24"/>
      <c r="D505" s="24"/>
      <c r="E505" s="24"/>
      <c r="F505" s="24"/>
      <c r="G505" s="38"/>
      <c r="H505" s="24"/>
      <c r="I505" s="24"/>
      <c r="J505" s="24"/>
      <c r="K505" s="24"/>
      <c r="L505" s="24"/>
      <c r="M505" s="24"/>
      <c r="N505" s="23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5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</row>
    <row r="506" spans="1:51" ht="12.75" customHeight="1">
      <c r="A506" s="24"/>
      <c r="B506" s="24"/>
      <c r="C506" s="24"/>
      <c r="D506" s="24"/>
      <c r="E506" s="24"/>
      <c r="F506" s="24"/>
      <c r="G506" s="38"/>
      <c r="H506" s="24"/>
      <c r="I506" s="24"/>
      <c r="J506" s="24"/>
      <c r="K506" s="24"/>
      <c r="L506" s="24"/>
      <c r="M506" s="24"/>
      <c r="N506" s="23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5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</row>
    <row r="507" spans="1:51" ht="12.75" customHeight="1">
      <c r="A507" s="24"/>
      <c r="B507" s="24"/>
      <c r="C507" s="24"/>
      <c r="D507" s="24"/>
      <c r="E507" s="24"/>
      <c r="F507" s="24"/>
      <c r="G507" s="38"/>
      <c r="H507" s="24"/>
      <c r="I507" s="24"/>
      <c r="J507" s="24"/>
      <c r="K507" s="24"/>
      <c r="L507" s="24"/>
      <c r="M507" s="24"/>
      <c r="N507" s="23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5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</row>
    <row r="508" spans="1:51" ht="12.75" customHeight="1">
      <c r="A508" s="24"/>
      <c r="B508" s="24"/>
      <c r="C508" s="24"/>
      <c r="D508" s="24"/>
      <c r="E508" s="24"/>
      <c r="F508" s="24"/>
      <c r="G508" s="38"/>
      <c r="H508" s="24"/>
      <c r="I508" s="24"/>
      <c r="J508" s="24"/>
      <c r="K508" s="24"/>
      <c r="L508" s="24"/>
      <c r="M508" s="24"/>
      <c r="N508" s="23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5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</row>
    <row r="509" spans="1:51" ht="12.75" customHeight="1">
      <c r="A509" s="24"/>
      <c r="B509" s="24"/>
      <c r="C509" s="24"/>
      <c r="D509" s="24"/>
      <c r="E509" s="24"/>
      <c r="F509" s="24"/>
      <c r="G509" s="38"/>
      <c r="H509" s="24"/>
      <c r="I509" s="24"/>
      <c r="J509" s="24"/>
      <c r="K509" s="24"/>
      <c r="L509" s="24"/>
      <c r="M509" s="24"/>
      <c r="N509" s="23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5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</row>
    <row r="510" spans="1:51" ht="12.75" customHeight="1">
      <c r="A510" s="24"/>
      <c r="B510" s="24"/>
      <c r="C510" s="24"/>
      <c r="D510" s="24"/>
      <c r="E510" s="24"/>
      <c r="F510" s="24"/>
      <c r="G510" s="38"/>
      <c r="H510" s="24"/>
      <c r="I510" s="24"/>
      <c r="J510" s="24"/>
      <c r="K510" s="24"/>
      <c r="L510" s="24"/>
      <c r="M510" s="24"/>
      <c r="N510" s="23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5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</row>
    <row r="511" spans="1:51" ht="12.75" customHeight="1">
      <c r="A511" s="24"/>
      <c r="B511" s="24"/>
      <c r="C511" s="24"/>
      <c r="D511" s="24"/>
      <c r="E511" s="24"/>
      <c r="F511" s="24"/>
      <c r="G511" s="38"/>
      <c r="H511" s="24"/>
      <c r="I511" s="24"/>
      <c r="J511" s="24"/>
      <c r="K511" s="24"/>
      <c r="L511" s="24"/>
      <c r="M511" s="24"/>
      <c r="N511" s="23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5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</row>
    <row r="512" spans="1:51" ht="12.75" customHeight="1">
      <c r="A512" s="24"/>
      <c r="B512" s="24"/>
      <c r="C512" s="24"/>
      <c r="D512" s="24"/>
      <c r="E512" s="24"/>
      <c r="F512" s="24"/>
      <c r="G512" s="38"/>
      <c r="H512" s="24"/>
      <c r="I512" s="24"/>
      <c r="J512" s="24"/>
      <c r="K512" s="24"/>
      <c r="L512" s="24"/>
      <c r="M512" s="24"/>
      <c r="N512" s="23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5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</row>
    <row r="513" spans="1:51" ht="12.75" customHeight="1">
      <c r="A513" s="24"/>
      <c r="B513" s="24"/>
      <c r="C513" s="24"/>
      <c r="D513" s="24"/>
      <c r="E513" s="24"/>
      <c r="F513" s="24"/>
      <c r="G513" s="38"/>
      <c r="H513" s="24"/>
      <c r="I513" s="24"/>
      <c r="J513" s="24"/>
      <c r="K513" s="24"/>
      <c r="L513" s="24"/>
      <c r="M513" s="24"/>
      <c r="N513" s="23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5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</row>
    <row r="514" spans="1:51" ht="12.75" customHeight="1">
      <c r="A514" s="24"/>
      <c r="B514" s="24"/>
      <c r="C514" s="24"/>
      <c r="D514" s="24"/>
      <c r="E514" s="24"/>
      <c r="F514" s="24"/>
      <c r="G514" s="38"/>
      <c r="H514" s="24"/>
      <c r="I514" s="24"/>
      <c r="J514" s="24"/>
      <c r="K514" s="24"/>
      <c r="L514" s="24"/>
      <c r="M514" s="24"/>
      <c r="N514" s="23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5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</row>
    <row r="515" spans="1:51" ht="12.75" customHeight="1">
      <c r="A515" s="24"/>
      <c r="B515" s="24"/>
      <c r="C515" s="24"/>
      <c r="D515" s="24"/>
      <c r="E515" s="24"/>
      <c r="F515" s="24"/>
      <c r="G515" s="38"/>
      <c r="H515" s="24"/>
      <c r="I515" s="24"/>
      <c r="J515" s="24"/>
      <c r="K515" s="24"/>
      <c r="L515" s="24"/>
      <c r="M515" s="24"/>
      <c r="N515" s="23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5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</row>
    <row r="516" spans="1:51" ht="12.75" customHeight="1">
      <c r="A516" s="24"/>
      <c r="B516" s="24"/>
      <c r="C516" s="24"/>
      <c r="D516" s="24"/>
      <c r="E516" s="24"/>
      <c r="F516" s="24"/>
      <c r="G516" s="38"/>
      <c r="H516" s="24"/>
      <c r="I516" s="24"/>
      <c r="J516" s="24"/>
      <c r="K516" s="24"/>
      <c r="L516" s="24"/>
      <c r="M516" s="24"/>
      <c r="N516" s="23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5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</row>
    <row r="517" spans="1:51" ht="12.75" customHeight="1">
      <c r="A517" s="24"/>
      <c r="B517" s="24"/>
      <c r="C517" s="24"/>
      <c r="D517" s="24"/>
      <c r="E517" s="24"/>
      <c r="F517" s="24"/>
      <c r="G517" s="38"/>
      <c r="H517" s="24"/>
      <c r="I517" s="24"/>
      <c r="J517" s="24"/>
      <c r="K517" s="24"/>
      <c r="L517" s="24"/>
      <c r="M517" s="24"/>
      <c r="N517" s="23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5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</row>
    <row r="518" spans="1:51" ht="12.75" customHeight="1">
      <c r="A518" s="24"/>
      <c r="B518" s="24"/>
      <c r="C518" s="24"/>
      <c r="D518" s="24"/>
      <c r="E518" s="24"/>
      <c r="F518" s="24"/>
      <c r="G518" s="38"/>
      <c r="H518" s="24"/>
      <c r="I518" s="24"/>
      <c r="J518" s="24"/>
      <c r="K518" s="24"/>
      <c r="L518" s="24"/>
      <c r="M518" s="24"/>
      <c r="N518" s="23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5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</row>
    <row r="519" spans="1:51" ht="12.75" customHeight="1">
      <c r="A519" s="24"/>
      <c r="B519" s="24"/>
      <c r="C519" s="24"/>
      <c r="D519" s="24"/>
      <c r="E519" s="24"/>
      <c r="F519" s="24"/>
      <c r="G519" s="38"/>
      <c r="H519" s="24"/>
      <c r="I519" s="24"/>
      <c r="J519" s="24"/>
      <c r="K519" s="24"/>
      <c r="L519" s="24"/>
      <c r="M519" s="24"/>
      <c r="N519" s="23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5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</row>
    <row r="520" spans="1:51" ht="12.75" customHeight="1">
      <c r="A520" s="24"/>
      <c r="B520" s="24"/>
      <c r="C520" s="24"/>
      <c r="D520" s="24"/>
      <c r="E520" s="24"/>
      <c r="F520" s="24"/>
      <c r="G520" s="38"/>
      <c r="H520" s="24"/>
      <c r="I520" s="24"/>
      <c r="J520" s="24"/>
      <c r="K520" s="24"/>
      <c r="L520" s="24"/>
      <c r="M520" s="24"/>
      <c r="N520" s="23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5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</row>
    <row r="521" spans="1:51" ht="12.75" customHeight="1">
      <c r="A521" s="24"/>
      <c r="B521" s="24"/>
      <c r="C521" s="24"/>
      <c r="D521" s="24"/>
      <c r="E521" s="24"/>
      <c r="F521" s="24"/>
      <c r="G521" s="38"/>
      <c r="H521" s="24"/>
      <c r="I521" s="24"/>
      <c r="J521" s="24"/>
      <c r="K521" s="24"/>
      <c r="L521" s="24"/>
      <c r="M521" s="24"/>
      <c r="N521" s="23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5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</row>
    <row r="522" spans="1:51" ht="12.75" customHeight="1">
      <c r="A522" s="24"/>
      <c r="B522" s="24"/>
      <c r="C522" s="24"/>
      <c r="D522" s="24"/>
      <c r="E522" s="24"/>
      <c r="F522" s="24"/>
      <c r="G522" s="38"/>
      <c r="H522" s="24"/>
      <c r="I522" s="24"/>
      <c r="J522" s="24"/>
      <c r="K522" s="24"/>
      <c r="L522" s="24"/>
      <c r="M522" s="24"/>
      <c r="N522" s="23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5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</row>
    <row r="523" spans="1:51" ht="12.75" customHeight="1">
      <c r="A523" s="24"/>
      <c r="B523" s="24"/>
      <c r="C523" s="24"/>
      <c r="D523" s="24"/>
      <c r="E523" s="24"/>
      <c r="F523" s="24"/>
      <c r="G523" s="38"/>
      <c r="H523" s="24"/>
      <c r="I523" s="24"/>
      <c r="J523" s="24"/>
      <c r="K523" s="24"/>
      <c r="L523" s="24"/>
      <c r="M523" s="24"/>
      <c r="N523" s="23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5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</row>
    <row r="524" spans="1:51" ht="12.75" customHeight="1">
      <c r="A524" s="24"/>
      <c r="B524" s="24"/>
      <c r="C524" s="24"/>
      <c r="D524" s="24"/>
      <c r="E524" s="24"/>
      <c r="F524" s="24"/>
      <c r="G524" s="38"/>
      <c r="H524" s="24"/>
      <c r="I524" s="24"/>
      <c r="J524" s="24"/>
      <c r="K524" s="24"/>
      <c r="L524" s="24"/>
      <c r="M524" s="24"/>
      <c r="N524" s="23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5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</row>
    <row r="525" spans="1:51" ht="12.75" customHeight="1">
      <c r="A525" s="24"/>
      <c r="B525" s="24"/>
      <c r="C525" s="24"/>
      <c r="D525" s="24"/>
      <c r="E525" s="24"/>
      <c r="F525" s="24"/>
      <c r="G525" s="38"/>
      <c r="H525" s="24"/>
      <c r="I525" s="24"/>
      <c r="J525" s="24"/>
      <c r="K525" s="24"/>
      <c r="L525" s="24"/>
      <c r="M525" s="24"/>
      <c r="N525" s="23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5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</row>
    <row r="526" spans="1:51" ht="12.75" customHeight="1">
      <c r="A526" s="24"/>
      <c r="B526" s="24"/>
      <c r="C526" s="24"/>
      <c r="D526" s="24"/>
      <c r="E526" s="24"/>
      <c r="F526" s="24"/>
      <c r="G526" s="38"/>
      <c r="H526" s="24"/>
      <c r="I526" s="24"/>
      <c r="J526" s="24"/>
      <c r="K526" s="24"/>
      <c r="L526" s="24"/>
      <c r="M526" s="24"/>
      <c r="N526" s="23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5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</row>
    <row r="527" spans="1:51" ht="12.75" customHeight="1">
      <c r="A527" s="24"/>
      <c r="B527" s="24"/>
      <c r="C527" s="24"/>
      <c r="D527" s="24"/>
      <c r="E527" s="24"/>
      <c r="F527" s="24"/>
      <c r="G527" s="38"/>
      <c r="H527" s="24"/>
      <c r="I527" s="24"/>
      <c r="J527" s="24"/>
      <c r="K527" s="24"/>
      <c r="L527" s="24"/>
      <c r="M527" s="24"/>
      <c r="N527" s="23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5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</row>
    <row r="528" spans="1:51" ht="12.75" customHeight="1">
      <c r="A528" s="24"/>
      <c r="B528" s="24"/>
      <c r="C528" s="24"/>
      <c r="D528" s="24"/>
      <c r="E528" s="24"/>
      <c r="F528" s="24"/>
      <c r="G528" s="38"/>
      <c r="H528" s="24"/>
      <c r="I528" s="24"/>
      <c r="J528" s="24"/>
      <c r="K528" s="24"/>
      <c r="L528" s="24"/>
      <c r="M528" s="24"/>
      <c r="N528" s="23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5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</row>
    <row r="529" spans="1:51" ht="12.75" customHeight="1">
      <c r="A529" s="24"/>
      <c r="B529" s="24"/>
      <c r="C529" s="24"/>
      <c r="D529" s="24"/>
      <c r="E529" s="24"/>
      <c r="F529" s="24"/>
      <c r="G529" s="38"/>
      <c r="H529" s="24"/>
      <c r="I529" s="24"/>
      <c r="J529" s="24"/>
      <c r="K529" s="24"/>
      <c r="L529" s="24"/>
      <c r="M529" s="24"/>
      <c r="N529" s="23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5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</row>
    <row r="530" spans="1:51" ht="12.75" customHeight="1">
      <c r="A530" s="24"/>
      <c r="B530" s="24"/>
      <c r="C530" s="24"/>
      <c r="D530" s="24"/>
      <c r="E530" s="24"/>
      <c r="F530" s="24"/>
      <c r="G530" s="38"/>
      <c r="H530" s="24"/>
      <c r="I530" s="24"/>
      <c r="J530" s="24"/>
      <c r="K530" s="24"/>
      <c r="L530" s="24"/>
      <c r="M530" s="24"/>
      <c r="N530" s="23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5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</row>
    <row r="531" spans="1:51" ht="12.75" customHeight="1">
      <c r="A531" s="24"/>
      <c r="B531" s="24"/>
      <c r="C531" s="24"/>
      <c r="D531" s="24"/>
      <c r="E531" s="24"/>
      <c r="F531" s="24"/>
      <c r="G531" s="38"/>
      <c r="H531" s="24"/>
      <c r="I531" s="24"/>
      <c r="J531" s="24"/>
      <c r="K531" s="24"/>
      <c r="L531" s="24"/>
      <c r="M531" s="24"/>
      <c r="N531" s="23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5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</row>
    <row r="532" spans="1:51" ht="12.75" customHeight="1">
      <c r="A532" s="24"/>
      <c r="B532" s="24"/>
      <c r="C532" s="24"/>
      <c r="D532" s="24"/>
      <c r="E532" s="24"/>
      <c r="F532" s="24"/>
      <c r="G532" s="38"/>
      <c r="H532" s="24"/>
      <c r="I532" s="24"/>
      <c r="J532" s="24"/>
      <c r="K532" s="24"/>
      <c r="L532" s="24"/>
      <c r="M532" s="24"/>
      <c r="N532" s="23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5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</row>
    <row r="533" spans="1:51" ht="12.75" customHeight="1">
      <c r="A533" s="24"/>
      <c r="B533" s="24"/>
      <c r="C533" s="24"/>
      <c r="D533" s="24"/>
      <c r="E533" s="24"/>
      <c r="F533" s="24"/>
      <c r="G533" s="38"/>
      <c r="H533" s="24"/>
      <c r="I533" s="24"/>
      <c r="J533" s="24"/>
      <c r="K533" s="24"/>
      <c r="L533" s="24"/>
      <c r="M533" s="24"/>
      <c r="N533" s="23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5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</row>
    <row r="534" spans="1:51" ht="12.75" customHeight="1">
      <c r="A534" s="24"/>
      <c r="B534" s="24"/>
      <c r="C534" s="24"/>
      <c r="D534" s="24"/>
      <c r="E534" s="24"/>
      <c r="F534" s="24"/>
      <c r="G534" s="38"/>
      <c r="H534" s="24"/>
      <c r="I534" s="24"/>
      <c r="J534" s="24"/>
      <c r="K534" s="24"/>
      <c r="L534" s="24"/>
      <c r="M534" s="24"/>
      <c r="N534" s="23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5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</row>
    <row r="535" spans="1:51" ht="12.75" customHeight="1">
      <c r="A535" s="24"/>
      <c r="B535" s="24"/>
      <c r="C535" s="24"/>
      <c r="D535" s="24"/>
      <c r="E535" s="24"/>
      <c r="F535" s="24"/>
      <c r="G535" s="38"/>
      <c r="H535" s="24"/>
      <c r="I535" s="24"/>
      <c r="J535" s="24"/>
      <c r="K535" s="24"/>
      <c r="L535" s="24"/>
      <c r="M535" s="24"/>
      <c r="N535" s="23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5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</row>
    <row r="536" spans="1:51" ht="12.75" customHeight="1">
      <c r="A536" s="24"/>
      <c r="B536" s="24"/>
      <c r="C536" s="24"/>
      <c r="D536" s="24"/>
      <c r="E536" s="24"/>
      <c r="F536" s="24"/>
      <c r="G536" s="38"/>
      <c r="H536" s="24"/>
      <c r="I536" s="24"/>
      <c r="J536" s="24"/>
      <c r="K536" s="24"/>
      <c r="L536" s="24"/>
      <c r="M536" s="24"/>
      <c r="N536" s="23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5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</row>
    <row r="537" spans="1:51" ht="12.75" customHeight="1">
      <c r="A537" s="24"/>
      <c r="B537" s="24"/>
      <c r="C537" s="24"/>
      <c r="D537" s="24"/>
      <c r="E537" s="24"/>
      <c r="F537" s="24"/>
      <c r="G537" s="38"/>
      <c r="H537" s="24"/>
      <c r="I537" s="24"/>
      <c r="J537" s="24"/>
      <c r="K537" s="24"/>
      <c r="L537" s="24"/>
      <c r="M537" s="24"/>
      <c r="N537" s="23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5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</row>
    <row r="538" spans="1:51" ht="12.75" customHeight="1">
      <c r="A538" s="24"/>
      <c r="B538" s="24"/>
      <c r="C538" s="24"/>
      <c r="D538" s="24"/>
      <c r="E538" s="24"/>
      <c r="F538" s="24"/>
      <c r="G538" s="38"/>
      <c r="H538" s="24"/>
      <c r="I538" s="24"/>
      <c r="J538" s="24"/>
      <c r="K538" s="24"/>
      <c r="L538" s="24"/>
      <c r="M538" s="24"/>
      <c r="N538" s="23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5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</row>
    <row r="539" spans="1:51" ht="12.75" customHeight="1">
      <c r="A539" s="24"/>
      <c r="B539" s="24"/>
      <c r="C539" s="24"/>
      <c r="D539" s="24"/>
      <c r="E539" s="24"/>
      <c r="F539" s="24"/>
      <c r="G539" s="38"/>
      <c r="H539" s="24"/>
      <c r="I539" s="24"/>
      <c r="J539" s="24"/>
      <c r="K539" s="24"/>
      <c r="L539" s="24"/>
      <c r="M539" s="24"/>
      <c r="N539" s="23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5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</row>
    <row r="540" spans="1:51" ht="12.75" customHeight="1">
      <c r="A540" s="24"/>
      <c r="B540" s="24"/>
      <c r="C540" s="24"/>
      <c r="D540" s="24"/>
      <c r="E540" s="24"/>
      <c r="F540" s="24"/>
      <c r="G540" s="38"/>
      <c r="H540" s="24"/>
      <c r="I540" s="24"/>
      <c r="J540" s="24"/>
      <c r="K540" s="24"/>
      <c r="L540" s="24"/>
      <c r="M540" s="24"/>
      <c r="N540" s="23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5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</row>
    <row r="541" spans="1:51" ht="12.75" customHeight="1">
      <c r="A541" s="24"/>
      <c r="B541" s="24"/>
      <c r="C541" s="24"/>
      <c r="D541" s="24"/>
      <c r="E541" s="24"/>
      <c r="F541" s="24"/>
      <c r="G541" s="38"/>
      <c r="H541" s="24"/>
      <c r="I541" s="24"/>
      <c r="J541" s="24"/>
      <c r="K541" s="24"/>
      <c r="L541" s="24"/>
      <c r="M541" s="24"/>
      <c r="N541" s="23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5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</row>
    <row r="542" spans="1:51" ht="12.75" customHeight="1">
      <c r="A542" s="24"/>
      <c r="B542" s="24"/>
      <c r="C542" s="24"/>
      <c r="D542" s="24"/>
      <c r="E542" s="24"/>
      <c r="F542" s="24"/>
      <c r="G542" s="38"/>
      <c r="H542" s="24"/>
      <c r="I542" s="24"/>
      <c r="J542" s="24"/>
      <c r="K542" s="24"/>
      <c r="L542" s="24"/>
      <c r="M542" s="24"/>
      <c r="N542" s="23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5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</row>
    <row r="543" spans="1:51" ht="12.75" customHeight="1">
      <c r="A543" s="24"/>
      <c r="B543" s="24"/>
      <c r="C543" s="24"/>
      <c r="D543" s="24"/>
      <c r="E543" s="24"/>
      <c r="F543" s="24"/>
      <c r="G543" s="38"/>
      <c r="H543" s="24"/>
      <c r="I543" s="24"/>
      <c r="J543" s="24"/>
      <c r="K543" s="24"/>
      <c r="L543" s="24"/>
      <c r="M543" s="24"/>
      <c r="N543" s="23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5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</row>
    <row r="544" spans="1:51" ht="12.75" customHeight="1">
      <c r="A544" s="24"/>
      <c r="B544" s="24"/>
      <c r="C544" s="24"/>
      <c r="D544" s="24"/>
      <c r="E544" s="24"/>
      <c r="F544" s="24"/>
      <c r="G544" s="38"/>
      <c r="H544" s="24"/>
      <c r="I544" s="24"/>
      <c r="J544" s="24"/>
      <c r="K544" s="24"/>
      <c r="L544" s="24"/>
      <c r="M544" s="24"/>
      <c r="N544" s="23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5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</row>
    <row r="545" spans="1:51" ht="12.75" customHeight="1">
      <c r="A545" s="24"/>
      <c r="B545" s="24"/>
      <c r="C545" s="24"/>
      <c r="D545" s="24"/>
      <c r="E545" s="24"/>
      <c r="F545" s="24"/>
      <c r="G545" s="38"/>
      <c r="H545" s="24"/>
      <c r="I545" s="24"/>
      <c r="J545" s="24"/>
      <c r="K545" s="24"/>
      <c r="L545" s="24"/>
      <c r="M545" s="24"/>
      <c r="N545" s="23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5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</row>
    <row r="546" spans="1:51" ht="12.75" customHeight="1">
      <c r="A546" s="24"/>
      <c r="B546" s="24"/>
      <c r="C546" s="24"/>
      <c r="D546" s="24"/>
      <c r="E546" s="24"/>
      <c r="F546" s="24"/>
      <c r="G546" s="38"/>
      <c r="H546" s="24"/>
      <c r="I546" s="24"/>
      <c r="J546" s="24"/>
      <c r="K546" s="24"/>
      <c r="L546" s="24"/>
      <c r="M546" s="24"/>
      <c r="N546" s="23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5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</row>
    <row r="547" spans="1:51" ht="12.75" customHeight="1">
      <c r="A547" s="24"/>
      <c r="B547" s="24"/>
      <c r="C547" s="24"/>
      <c r="D547" s="24"/>
      <c r="E547" s="24"/>
      <c r="F547" s="24"/>
      <c r="G547" s="38"/>
      <c r="H547" s="24"/>
      <c r="I547" s="24"/>
      <c r="J547" s="24"/>
      <c r="K547" s="24"/>
      <c r="L547" s="24"/>
      <c r="M547" s="24"/>
      <c r="N547" s="23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5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</row>
    <row r="548" spans="1:51" ht="12.75" customHeight="1">
      <c r="A548" s="24"/>
      <c r="B548" s="24"/>
      <c r="C548" s="24"/>
      <c r="D548" s="24"/>
      <c r="E548" s="24"/>
      <c r="F548" s="24"/>
      <c r="G548" s="38"/>
      <c r="H548" s="24"/>
      <c r="I548" s="24"/>
      <c r="J548" s="24"/>
      <c r="K548" s="24"/>
      <c r="L548" s="24"/>
      <c r="M548" s="24"/>
      <c r="N548" s="23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5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</row>
    <row r="549" spans="1:51" ht="12.75" customHeight="1">
      <c r="A549" s="24"/>
      <c r="B549" s="24"/>
      <c r="C549" s="24"/>
      <c r="D549" s="24"/>
      <c r="E549" s="24"/>
      <c r="F549" s="24"/>
      <c r="G549" s="38"/>
      <c r="H549" s="24"/>
      <c r="I549" s="24"/>
      <c r="J549" s="24"/>
      <c r="K549" s="24"/>
      <c r="L549" s="24"/>
      <c r="M549" s="24"/>
      <c r="N549" s="23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5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</row>
    <row r="550" spans="1:51" ht="12.75" customHeight="1">
      <c r="A550" s="24"/>
      <c r="B550" s="24"/>
      <c r="C550" s="24"/>
      <c r="D550" s="24"/>
      <c r="E550" s="24"/>
      <c r="F550" s="24"/>
      <c r="G550" s="38"/>
      <c r="H550" s="24"/>
      <c r="I550" s="24"/>
      <c r="J550" s="24"/>
      <c r="K550" s="24"/>
      <c r="L550" s="24"/>
      <c r="M550" s="24"/>
      <c r="N550" s="23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5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</row>
    <row r="551" spans="1:51" ht="12.75" customHeight="1">
      <c r="A551" s="24"/>
      <c r="B551" s="24"/>
      <c r="C551" s="24"/>
      <c r="D551" s="24"/>
      <c r="E551" s="24"/>
      <c r="F551" s="24"/>
      <c r="G551" s="38"/>
      <c r="H551" s="24"/>
      <c r="I551" s="24"/>
      <c r="J551" s="24"/>
      <c r="K551" s="24"/>
      <c r="L551" s="24"/>
      <c r="M551" s="24"/>
      <c r="N551" s="23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5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</row>
    <row r="552" spans="1:51" ht="12.75" customHeight="1">
      <c r="A552" s="24"/>
      <c r="B552" s="24"/>
      <c r="C552" s="24"/>
      <c r="D552" s="24"/>
      <c r="E552" s="24"/>
      <c r="F552" s="24"/>
      <c r="G552" s="38"/>
      <c r="H552" s="24"/>
      <c r="I552" s="24"/>
      <c r="J552" s="24"/>
      <c r="K552" s="24"/>
      <c r="L552" s="24"/>
      <c r="M552" s="24"/>
      <c r="N552" s="23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5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</row>
    <row r="553" spans="1:51" ht="12.75" customHeight="1">
      <c r="A553" s="24"/>
      <c r="B553" s="24"/>
      <c r="C553" s="24"/>
      <c r="D553" s="24"/>
      <c r="E553" s="24"/>
      <c r="F553" s="24"/>
      <c r="G553" s="38"/>
      <c r="H553" s="24"/>
      <c r="I553" s="24"/>
      <c r="J553" s="24"/>
      <c r="K553" s="24"/>
      <c r="L553" s="24"/>
      <c r="M553" s="24"/>
      <c r="N553" s="23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5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</row>
    <row r="554" spans="1:51" ht="12.75" customHeight="1">
      <c r="A554" s="24"/>
      <c r="B554" s="24"/>
      <c r="C554" s="24"/>
      <c r="D554" s="24"/>
      <c r="E554" s="24"/>
      <c r="F554" s="24"/>
      <c r="G554" s="38"/>
      <c r="H554" s="24"/>
      <c r="I554" s="24"/>
      <c r="J554" s="24"/>
      <c r="K554" s="24"/>
      <c r="L554" s="24"/>
      <c r="M554" s="24"/>
      <c r="N554" s="23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5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</row>
    <row r="555" spans="1:51" ht="12.75" customHeight="1">
      <c r="A555" s="24"/>
      <c r="B555" s="24"/>
      <c r="C555" s="24"/>
      <c r="D555" s="24"/>
      <c r="E555" s="24"/>
      <c r="F555" s="24"/>
      <c r="G555" s="38"/>
      <c r="H555" s="24"/>
      <c r="I555" s="24"/>
      <c r="J555" s="24"/>
      <c r="K555" s="24"/>
      <c r="L555" s="24"/>
      <c r="M555" s="24"/>
      <c r="N555" s="23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5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</row>
    <row r="556" spans="1:51" ht="12.75" customHeight="1">
      <c r="A556" s="24"/>
      <c r="B556" s="24"/>
      <c r="C556" s="24"/>
      <c r="D556" s="24"/>
      <c r="E556" s="24"/>
      <c r="F556" s="24"/>
      <c r="G556" s="38"/>
      <c r="H556" s="24"/>
      <c r="I556" s="24"/>
      <c r="J556" s="24"/>
      <c r="K556" s="24"/>
      <c r="L556" s="24"/>
      <c r="M556" s="24"/>
      <c r="N556" s="23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5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</row>
    <row r="557" spans="1:51" ht="12.75" customHeight="1">
      <c r="A557" s="24"/>
      <c r="B557" s="24"/>
      <c r="C557" s="24"/>
      <c r="D557" s="24"/>
      <c r="E557" s="24"/>
      <c r="F557" s="24"/>
      <c r="G557" s="38"/>
      <c r="H557" s="24"/>
      <c r="I557" s="24"/>
      <c r="J557" s="24"/>
      <c r="K557" s="24"/>
      <c r="L557" s="24"/>
      <c r="M557" s="24"/>
      <c r="N557" s="23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5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</row>
    <row r="558" spans="1:51" ht="12.75" customHeight="1">
      <c r="A558" s="24"/>
      <c r="B558" s="24"/>
      <c r="C558" s="24"/>
      <c r="D558" s="24"/>
      <c r="E558" s="24"/>
      <c r="F558" s="24"/>
      <c r="G558" s="38"/>
      <c r="H558" s="24"/>
      <c r="I558" s="24"/>
      <c r="J558" s="24"/>
      <c r="K558" s="24"/>
      <c r="L558" s="24"/>
      <c r="M558" s="24"/>
      <c r="N558" s="23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5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</row>
    <row r="559" spans="1:51" ht="12.75" customHeight="1">
      <c r="A559" s="24"/>
      <c r="B559" s="24"/>
      <c r="C559" s="24"/>
      <c r="D559" s="24"/>
      <c r="E559" s="24"/>
      <c r="F559" s="24"/>
      <c r="G559" s="38"/>
      <c r="H559" s="24"/>
      <c r="I559" s="24"/>
      <c r="J559" s="24"/>
      <c r="K559" s="24"/>
      <c r="L559" s="24"/>
      <c r="M559" s="24"/>
      <c r="N559" s="23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5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</row>
    <row r="560" spans="1:51" ht="12.75" customHeight="1">
      <c r="A560" s="24"/>
      <c r="B560" s="24"/>
      <c r="C560" s="24"/>
      <c r="D560" s="24"/>
      <c r="E560" s="24"/>
      <c r="F560" s="24"/>
      <c r="G560" s="38"/>
      <c r="H560" s="24"/>
      <c r="I560" s="24"/>
      <c r="J560" s="24"/>
      <c r="K560" s="24"/>
      <c r="L560" s="24"/>
      <c r="M560" s="24"/>
      <c r="N560" s="23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5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</row>
    <row r="561" spans="1:51" ht="12.75" customHeight="1">
      <c r="A561" s="24"/>
      <c r="B561" s="24"/>
      <c r="C561" s="24"/>
      <c r="D561" s="24"/>
      <c r="E561" s="24"/>
      <c r="F561" s="24"/>
      <c r="G561" s="38"/>
      <c r="H561" s="24"/>
      <c r="I561" s="24"/>
      <c r="J561" s="24"/>
      <c r="K561" s="24"/>
      <c r="L561" s="24"/>
      <c r="M561" s="24"/>
      <c r="N561" s="23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5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</row>
    <row r="562" spans="1:51" ht="12.75" customHeight="1">
      <c r="A562" s="24"/>
      <c r="B562" s="24"/>
      <c r="C562" s="24"/>
      <c r="D562" s="24"/>
      <c r="E562" s="24"/>
      <c r="F562" s="24"/>
      <c r="G562" s="38"/>
      <c r="H562" s="24"/>
      <c r="I562" s="24"/>
      <c r="J562" s="24"/>
      <c r="K562" s="24"/>
      <c r="L562" s="24"/>
      <c r="M562" s="24"/>
      <c r="N562" s="23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5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</row>
    <row r="563" spans="1:51" ht="12.75" customHeight="1">
      <c r="A563" s="24"/>
      <c r="B563" s="24"/>
      <c r="C563" s="24"/>
      <c r="D563" s="24"/>
      <c r="E563" s="24"/>
      <c r="F563" s="24"/>
      <c r="G563" s="38"/>
      <c r="H563" s="24"/>
      <c r="I563" s="24"/>
      <c r="J563" s="24"/>
      <c r="K563" s="24"/>
      <c r="L563" s="24"/>
      <c r="M563" s="24"/>
      <c r="N563" s="23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5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</row>
    <row r="564" spans="1:51" ht="12.75" customHeight="1">
      <c r="A564" s="24"/>
      <c r="B564" s="24"/>
      <c r="C564" s="24"/>
      <c r="D564" s="24"/>
      <c r="E564" s="24"/>
      <c r="F564" s="24"/>
      <c r="G564" s="38"/>
      <c r="H564" s="24"/>
      <c r="I564" s="24"/>
      <c r="J564" s="24"/>
      <c r="K564" s="24"/>
      <c r="L564" s="24"/>
      <c r="M564" s="24"/>
      <c r="N564" s="23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5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</row>
    <row r="565" spans="1:51" ht="12.75" customHeight="1">
      <c r="A565" s="24"/>
      <c r="B565" s="24"/>
      <c r="C565" s="24"/>
      <c r="D565" s="24"/>
      <c r="E565" s="24"/>
      <c r="F565" s="24"/>
      <c r="G565" s="38"/>
      <c r="H565" s="24"/>
      <c r="I565" s="24"/>
      <c r="J565" s="24"/>
      <c r="K565" s="24"/>
      <c r="L565" s="24"/>
      <c r="M565" s="24"/>
      <c r="N565" s="23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5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</row>
    <row r="566" spans="1:51" ht="12.75" customHeight="1">
      <c r="A566" s="24"/>
      <c r="B566" s="24"/>
      <c r="C566" s="24"/>
      <c r="D566" s="24"/>
      <c r="E566" s="24"/>
      <c r="F566" s="24"/>
      <c r="G566" s="38"/>
      <c r="H566" s="24"/>
      <c r="I566" s="24"/>
      <c r="J566" s="24"/>
      <c r="K566" s="24"/>
      <c r="L566" s="24"/>
      <c r="M566" s="24"/>
      <c r="N566" s="23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5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</row>
    <row r="567" spans="1:51" ht="12.75" customHeight="1">
      <c r="A567" s="24"/>
      <c r="B567" s="24"/>
      <c r="C567" s="24"/>
      <c r="D567" s="24"/>
      <c r="E567" s="24"/>
      <c r="F567" s="24"/>
      <c r="G567" s="38"/>
      <c r="H567" s="24"/>
      <c r="I567" s="24"/>
      <c r="J567" s="24"/>
      <c r="K567" s="24"/>
      <c r="L567" s="24"/>
      <c r="M567" s="24"/>
      <c r="N567" s="23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5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</row>
    <row r="568" spans="1:51" ht="12.75" customHeight="1">
      <c r="A568" s="24"/>
      <c r="B568" s="24"/>
      <c r="C568" s="24"/>
      <c r="D568" s="24"/>
      <c r="E568" s="24"/>
      <c r="F568" s="24"/>
      <c r="G568" s="38"/>
      <c r="H568" s="24"/>
      <c r="I568" s="24"/>
      <c r="J568" s="24"/>
      <c r="K568" s="24"/>
      <c r="L568" s="24"/>
      <c r="M568" s="24"/>
      <c r="N568" s="23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5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</row>
    <row r="569" spans="1:51" ht="12.75" customHeight="1">
      <c r="A569" s="24"/>
      <c r="B569" s="24"/>
      <c r="C569" s="24"/>
      <c r="D569" s="24"/>
      <c r="E569" s="24"/>
      <c r="F569" s="24"/>
      <c r="G569" s="38"/>
      <c r="H569" s="24"/>
      <c r="I569" s="24"/>
      <c r="J569" s="24"/>
      <c r="K569" s="24"/>
      <c r="L569" s="24"/>
      <c r="M569" s="24"/>
      <c r="N569" s="23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5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</row>
    <row r="570" spans="1:51" ht="12.75" customHeight="1">
      <c r="A570" s="24"/>
      <c r="B570" s="24"/>
      <c r="C570" s="24"/>
      <c r="D570" s="24"/>
      <c r="E570" s="24"/>
      <c r="F570" s="24"/>
      <c r="G570" s="38"/>
      <c r="H570" s="24"/>
      <c r="I570" s="24"/>
      <c r="J570" s="24"/>
      <c r="K570" s="24"/>
      <c r="L570" s="24"/>
      <c r="M570" s="24"/>
      <c r="N570" s="23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5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</row>
    <row r="571" spans="1:51" ht="12.75" customHeight="1">
      <c r="A571" s="24"/>
      <c r="B571" s="24"/>
      <c r="C571" s="24"/>
      <c r="D571" s="24"/>
      <c r="E571" s="24"/>
      <c r="F571" s="24"/>
      <c r="G571" s="38"/>
      <c r="H571" s="24"/>
      <c r="I571" s="24"/>
      <c r="J571" s="24"/>
      <c r="K571" s="24"/>
      <c r="L571" s="24"/>
      <c r="M571" s="24"/>
      <c r="N571" s="23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5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</row>
    <row r="572" spans="1:51" ht="12.75" customHeight="1">
      <c r="A572" s="24"/>
      <c r="B572" s="24"/>
      <c r="C572" s="24"/>
      <c r="D572" s="24"/>
      <c r="E572" s="24"/>
      <c r="F572" s="24"/>
      <c r="G572" s="38"/>
      <c r="H572" s="24"/>
      <c r="I572" s="24"/>
      <c r="J572" s="24"/>
      <c r="K572" s="24"/>
      <c r="L572" s="24"/>
      <c r="M572" s="24"/>
      <c r="N572" s="23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5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</row>
    <row r="573" spans="1:51" ht="12.75" customHeight="1">
      <c r="A573" s="24"/>
      <c r="B573" s="24"/>
      <c r="C573" s="24"/>
      <c r="D573" s="24"/>
      <c r="E573" s="24"/>
      <c r="F573" s="24"/>
      <c r="G573" s="38"/>
      <c r="H573" s="24"/>
      <c r="I573" s="24"/>
      <c r="J573" s="24"/>
      <c r="K573" s="24"/>
      <c r="L573" s="24"/>
      <c r="M573" s="24"/>
      <c r="N573" s="23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5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</row>
    <row r="574" spans="1:51" ht="12.75" customHeight="1">
      <c r="A574" s="24"/>
      <c r="B574" s="24"/>
      <c r="C574" s="24"/>
      <c r="D574" s="24"/>
      <c r="E574" s="24"/>
      <c r="F574" s="24"/>
      <c r="G574" s="38"/>
      <c r="H574" s="24"/>
      <c r="I574" s="24"/>
      <c r="J574" s="24"/>
      <c r="K574" s="24"/>
      <c r="L574" s="24"/>
      <c r="M574" s="24"/>
      <c r="N574" s="23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5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</row>
    <row r="575" spans="1:51" ht="12.75" customHeight="1">
      <c r="A575" s="24"/>
      <c r="B575" s="24"/>
      <c r="C575" s="24"/>
      <c r="D575" s="24"/>
      <c r="E575" s="24"/>
      <c r="F575" s="24"/>
      <c r="G575" s="38"/>
      <c r="H575" s="24"/>
      <c r="I575" s="24"/>
      <c r="J575" s="24"/>
      <c r="K575" s="24"/>
      <c r="L575" s="24"/>
      <c r="M575" s="24"/>
      <c r="N575" s="23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5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</row>
    <row r="576" spans="1:51" ht="12.75" customHeight="1">
      <c r="A576" s="24"/>
      <c r="B576" s="24"/>
      <c r="C576" s="24"/>
      <c r="D576" s="24"/>
      <c r="E576" s="24"/>
      <c r="F576" s="24"/>
      <c r="G576" s="38"/>
      <c r="H576" s="24"/>
      <c r="I576" s="24"/>
      <c r="J576" s="24"/>
      <c r="K576" s="24"/>
      <c r="L576" s="24"/>
      <c r="M576" s="24"/>
      <c r="N576" s="23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5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</row>
    <row r="577" spans="1:51" ht="12.75" customHeight="1">
      <c r="A577" s="24"/>
      <c r="B577" s="24"/>
      <c r="C577" s="24"/>
      <c r="D577" s="24"/>
      <c r="E577" s="24"/>
      <c r="F577" s="24"/>
      <c r="G577" s="38"/>
      <c r="H577" s="24"/>
      <c r="I577" s="24"/>
      <c r="J577" s="24"/>
      <c r="K577" s="24"/>
      <c r="L577" s="24"/>
      <c r="M577" s="24"/>
      <c r="N577" s="23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5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</row>
    <row r="578" spans="1:51" ht="12.75" customHeight="1">
      <c r="A578" s="24"/>
      <c r="B578" s="24"/>
      <c r="C578" s="24"/>
      <c r="D578" s="24"/>
      <c r="E578" s="24"/>
      <c r="F578" s="24"/>
      <c r="G578" s="38"/>
      <c r="H578" s="24"/>
      <c r="I578" s="24"/>
      <c r="J578" s="24"/>
      <c r="K578" s="24"/>
      <c r="L578" s="24"/>
      <c r="M578" s="24"/>
      <c r="N578" s="23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5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</row>
    <row r="579" spans="1:51" ht="12.75" customHeight="1">
      <c r="A579" s="24"/>
      <c r="B579" s="24"/>
      <c r="C579" s="24"/>
      <c r="D579" s="24"/>
      <c r="E579" s="24"/>
      <c r="F579" s="24"/>
      <c r="G579" s="38"/>
      <c r="H579" s="24"/>
      <c r="I579" s="24"/>
      <c r="J579" s="24"/>
      <c r="K579" s="24"/>
      <c r="L579" s="24"/>
      <c r="M579" s="24"/>
      <c r="N579" s="23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5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</row>
    <row r="580" spans="1:51" ht="12.75" customHeight="1">
      <c r="A580" s="24"/>
      <c r="B580" s="24"/>
      <c r="C580" s="24"/>
      <c r="D580" s="24"/>
      <c r="E580" s="24"/>
      <c r="F580" s="24"/>
      <c r="G580" s="38"/>
      <c r="H580" s="24"/>
      <c r="I580" s="24"/>
      <c r="J580" s="24"/>
      <c r="K580" s="24"/>
      <c r="L580" s="24"/>
      <c r="M580" s="24"/>
      <c r="N580" s="23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5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</row>
    <row r="581" spans="1:51" ht="12.75" customHeight="1">
      <c r="A581" s="24"/>
      <c r="B581" s="24"/>
      <c r="C581" s="24"/>
      <c r="D581" s="24"/>
      <c r="E581" s="24"/>
      <c r="F581" s="24"/>
      <c r="G581" s="38"/>
      <c r="H581" s="24"/>
      <c r="I581" s="24"/>
      <c r="J581" s="24"/>
      <c r="K581" s="24"/>
      <c r="L581" s="24"/>
      <c r="M581" s="24"/>
      <c r="N581" s="23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5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</row>
    <row r="582" spans="1:51" ht="12.75" customHeight="1">
      <c r="A582" s="24"/>
      <c r="B582" s="24"/>
      <c r="C582" s="24"/>
      <c r="D582" s="24"/>
      <c r="E582" s="24"/>
      <c r="F582" s="24"/>
      <c r="G582" s="38"/>
      <c r="H582" s="24"/>
      <c r="I582" s="24"/>
      <c r="J582" s="24"/>
      <c r="K582" s="24"/>
      <c r="L582" s="24"/>
      <c r="M582" s="24"/>
      <c r="N582" s="23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5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</row>
    <row r="583" spans="1:51" ht="12.75" customHeight="1">
      <c r="A583" s="24"/>
      <c r="B583" s="24"/>
      <c r="C583" s="24"/>
      <c r="D583" s="24"/>
      <c r="E583" s="24"/>
      <c r="F583" s="24"/>
      <c r="G583" s="38"/>
      <c r="H583" s="24"/>
      <c r="I583" s="24"/>
      <c r="J583" s="24"/>
      <c r="K583" s="24"/>
      <c r="L583" s="24"/>
      <c r="M583" s="24"/>
      <c r="N583" s="23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5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</row>
    <row r="584" spans="1:51" ht="12.75" customHeight="1">
      <c r="A584" s="24"/>
      <c r="B584" s="24"/>
      <c r="C584" s="24"/>
      <c r="D584" s="24"/>
      <c r="E584" s="24"/>
      <c r="F584" s="24"/>
      <c r="G584" s="38"/>
      <c r="H584" s="24"/>
      <c r="I584" s="24"/>
      <c r="J584" s="24"/>
      <c r="K584" s="24"/>
      <c r="L584" s="24"/>
      <c r="M584" s="24"/>
      <c r="N584" s="23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5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</row>
    <row r="585" spans="1:51" ht="12.75" customHeight="1">
      <c r="A585" s="24"/>
      <c r="B585" s="24"/>
      <c r="C585" s="24"/>
      <c r="D585" s="24"/>
      <c r="E585" s="24"/>
      <c r="F585" s="24"/>
      <c r="G585" s="38"/>
      <c r="H585" s="24"/>
      <c r="I585" s="24"/>
      <c r="J585" s="24"/>
      <c r="K585" s="24"/>
      <c r="L585" s="24"/>
      <c r="M585" s="24"/>
      <c r="N585" s="23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5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</row>
    <row r="586" spans="1:51" ht="12.75" customHeight="1">
      <c r="A586" s="24"/>
      <c r="B586" s="24"/>
      <c r="C586" s="24"/>
      <c r="D586" s="24"/>
      <c r="E586" s="24"/>
      <c r="F586" s="24"/>
      <c r="G586" s="38"/>
      <c r="H586" s="24"/>
      <c r="I586" s="24"/>
      <c r="J586" s="24"/>
      <c r="K586" s="24"/>
      <c r="L586" s="24"/>
      <c r="M586" s="24"/>
      <c r="N586" s="23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5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</row>
    <row r="587" spans="1:51" ht="12.75" customHeight="1">
      <c r="A587" s="24"/>
      <c r="B587" s="24"/>
      <c r="C587" s="24"/>
      <c r="D587" s="24"/>
      <c r="E587" s="24"/>
      <c r="F587" s="24"/>
      <c r="G587" s="38"/>
      <c r="H587" s="24"/>
      <c r="I587" s="24"/>
      <c r="J587" s="24"/>
      <c r="K587" s="24"/>
      <c r="L587" s="24"/>
      <c r="M587" s="24"/>
      <c r="N587" s="23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5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</row>
    <row r="588" spans="1:51" ht="12.75" customHeight="1">
      <c r="A588" s="24"/>
      <c r="B588" s="24"/>
      <c r="C588" s="24"/>
      <c r="D588" s="24"/>
      <c r="E588" s="24"/>
      <c r="F588" s="24"/>
      <c r="G588" s="38"/>
      <c r="H588" s="24"/>
      <c r="I588" s="24"/>
      <c r="J588" s="24"/>
      <c r="K588" s="24"/>
      <c r="L588" s="24"/>
      <c r="M588" s="24"/>
      <c r="N588" s="23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5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</row>
    <row r="589" spans="1:51" ht="12.75" customHeight="1">
      <c r="A589" s="24"/>
      <c r="B589" s="24"/>
      <c r="C589" s="24"/>
      <c r="D589" s="24"/>
      <c r="E589" s="24"/>
      <c r="F589" s="24"/>
      <c r="G589" s="38"/>
      <c r="H589" s="24"/>
      <c r="I589" s="24"/>
      <c r="J589" s="24"/>
      <c r="K589" s="24"/>
      <c r="L589" s="24"/>
      <c r="M589" s="24"/>
      <c r="N589" s="23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5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</row>
    <row r="590" spans="1:51" ht="12.75" customHeight="1">
      <c r="A590" s="24"/>
      <c r="B590" s="24"/>
      <c r="C590" s="24"/>
      <c r="D590" s="24"/>
      <c r="E590" s="24"/>
      <c r="F590" s="24"/>
      <c r="G590" s="38"/>
      <c r="H590" s="24"/>
      <c r="I590" s="24"/>
      <c r="J590" s="24"/>
      <c r="K590" s="24"/>
      <c r="L590" s="24"/>
      <c r="M590" s="24"/>
      <c r="N590" s="23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5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</row>
    <row r="591" spans="1:51" ht="12.75" customHeight="1">
      <c r="A591" s="24"/>
      <c r="B591" s="24"/>
      <c r="C591" s="24"/>
      <c r="D591" s="24"/>
      <c r="E591" s="24"/>
      <c r="F591" s="24"/>
      <c r="G591" s="38"/>
      <c r="H591" s="24"/>
      <c r="I591" s="24"/>
      <c r="J591" s="24"/>
      <c r="K591" s="24"/>
      <c r="L591" s="24"/>
      <c r="M591" s="24"/>
      <c r="N591" s="23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5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</row>
    <row r="592" spans="1:51" ht="12.75" customHeight="1">
      <c r="A592" s="24"/>
      <c r="B592" s="24"/>
      <c r="C592" s="24"/>
      <c r="D592" s="24"/>
      <c r="E592" s="24"/>
      <c r="F592" s="24"/>
      <c r="G592" s="38"/>
      <c r="H592" s="24"/>
      <c r="I592" s="24"/>
      <c r="J592" s="24"/>
      <c r="K592" s="24"/>
      <c r="L592" s="24"/>
      <c r="M592" s="24"/>
      <c r="N592" s="23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5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</row>
    <row r="593" spans="1:51" ht="12.75" customHeight="1">
      <c r="A593" s="24"/>
      <c r="B593" s="24"/>
      <c r="C593" s="24"/>
      <c r="D593" s="24"/>
      <c r="E593" s="24"/>
      <c r="F593" s="24"/>
      <c r="G593" s="38"/>
      <c r="H593" s="24"/>
      <c r="I593" s="24"/>
      <c r="J593" s="24"/>
      <c r="K593" s="24"/>
      <c r="L593" s="24"/>
      <c r="M593" s="24"/>
      <c r="N593" s="23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5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</row>
    <row r="594" spans="1:51" ht="12.75" customHeight="1">
      <c r="A594" s="24"/>
      <c r="B594" s="24"/>
      <c r="C594" s="24"/>
      <c r="D594" s="24"/>
      <c r="E594" s="24"/>
      <c r="F594" s="24"/>
      <c r="G594" s="38"/>
      <c r="H594" s="24"/>
      <c r="I594" s="24"/>
      <c r="J594" s="24"/>
      <c r="K594" s="24"/>
      <c r="L594" s="24"/>
      <c r="M594" s="24"/>
      <c r="N594" s="23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5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</row>
    <row r="595" spans="1:51" ht="12.75" customHeight="1">
      <c r="A595" s="24"/>
      <c r="B595" s="24"/>
      <c r="C595" s="24"/>
      <c r="D595" s="24"/>
      <c r="E595" s="24"/>
      <c r="F595" s="24"/>
      <c r="G595" s="38"/>
      <c r="H595" s="24"/>
      <c r="I595" s="24"/>
      <c r="J595" s="24"/>
      <c r="K595" s="24"/>
      <c r="L595" s="24"/>
      <c r="M595" s="24"/>
      <c r="N595" s="23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5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</row>
    <row r="596" spans="1:51" ht="12.75" customHeight="1">
      <c r="A596" s="24"/>
      <c r="B596" s="24"/>
      <c r="C596" s="24"/>
      <c r="D596" s="24"/>
      <c r="E596" s="24"/>
      <c r="F596" s="24"/>
      <c r="G596" s="38"/>
      <c r="H596" s="24"/>
      <c r="I596" s="24"/>
      <c r="J596" s="24"/>
      <c r="K596" s="24"/>
      <c r="L596" s="24"/>
      <c r="M596" s="24"/>
      <c r="N596" s="23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5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</row>
    <row r="597" spans="1:51" ht="12.75" customHeight="1">
      <c r="A597" s="24"/>
      <c r="B597" s="24"/>
      <c r="C597" s="24"/>
      <c r="D597" s="24"/>
      <c r="E597" s="24"/>
      <c r="F597" s="24"/>
      <c r="G597" s="38"/>
      <c r="H597" s="24"/>
      <c r="I597" s="24"/>
      <c r="J597" s="24"/>
      <c r="K597" s="24"/>
      <c r="L597" s="24"/>
      <c r="M597" s="24"/>
      <c r="N597" s="23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5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</row>
    <row r="598" spans="1:51" ht="12.75" customHeight="1">
      <c r="A598" s="24"/>
      <c r="B598" s="24"/>
      <c r="C598" s="24"/>
      <c r="D598" s="24"/>
      <c r="E598" s="24"/>
      <c r="F598" s="24"/>
      <c r="G598" s="38"/>
      <c r="H598" s="24"/>
      <c r="I598" s="24"/>
      <c r="J598" s="24"/>
      <c r="K598" s="24"/>
      <c r="L598" s="24"/>
      <c r="M598" s="24"/>
      <c r="N598" s="23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5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</row>
    <row r="599" spans="1:51" ht="12.75" customHeight="1">
      <c r="A599" s="24"/>
      <c r="B599" s="24"/>
      <c r="C599" s="24"/>
      <c r="D599" s="24"/>
      <c r="E599" s="24"/>
      <c r="F599" s="24"/>
      <c r="G599" s="38"/>
      <c r="H599" s="24"/>
      <c r="I599" s="24"/>
      <c r="J599" s="24"/>
      <c r="K599" s="24"/>
      <c r="L599" s="24"/>
      <c r="M599" s="24"/>
      <c r="N599" s="23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5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</row>
    <row r="600" spans="1:51" ht="12.75" customHeight="1">
      <c r="A600" s="24"/>
      <c r="B600" s="24"/>
      <c r="C600" s="24"/>
      <c r="D600" s="24"/>
      <c r="E600" s="24"/>
      <c r="F600" s="24"/>
      <c r="G600" s="38"/>
      <c r="H600" s="24"/>
      <c r="I600" s="24"/>
      <c r="J600" s="24"/>
      <c r="K600" s="24"/>
      <c r="L600" s="24"/>
      <c r="M600" s="24"/>
      <c r="N600" s="23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5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</row>
    <row r="601" spans="1:51" ht="12.75" customHeight="1">
      <c r="A601" s="24"/>
      <c r="B601" s="24"/>
      <c r="C601" s="24"/>
      <c r="D601" s="24"/>
      <c r="E601" s="24"/>
      <c r="F601" s="24"/>
      <c r="G601" s="38"/>
      <c r="H601" s="24"/>
      <c r="I601" s="24"/>
      <c r="J601" s="24"/>
      <c r="K601" s="24"/>
      <c r="L601" s="24"/>
      <c r="M601" s="24"/>
      <c r="N601" s="23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5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</row>
    <row r="602" spans="1:51" ht="12.75" customHeight="1">
      <c r="A602" s="24"/>
      <c r="B602" s="24"/>
      <c r="C602" s="24"/>
      <c r="D602" s="24"/>
      <c r="E602" s="24"/>
      <c r="F602" s="24"/>
      <c r="G602" s="38"/>
      <c r="H602" s="24"/>
      <c r="I602" s="24"/>
      <c r="J602" s="24"/>
      <c r="K602" s="24"/>
      <c r="L602" s="24"/>
      <c r="M602" s="24"/>
      <c r="N602" s="23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5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</row>
    <row r="603" spans="1:51" ht="12.75" customHeight="1">
      <c r="A603" s="24"/>
      <c r="B603" s="24"/>
      <c r="C603" s="24"/>
      <c r="D603" s="24"/>
      <c r="E603" s="24"/>
      <c r="F603" s="24"/>
      <c r="G603" s="38"/>
      <c r="H603" s="24"/>
      <c r="I603" s="24"/>
      <c r="J603" s="24"/>
      <c r="K603" s="24"/>
      <c r="L603" s="24"/>
      <c r="M603" s="24"/>
      <c r="N603" s="23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5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</row>
    <row r="604" spans="1:51" ht="12.75" customHeight="1">
      <c r="A604" s="24"/>
      <c r="B604" s="24"/>
      <c r="C604" s="24"/>
      <c r="D604" s="24"/>
      <c r="E604" s="24"/>
      <c r="F604" s="24"/>
      <c r="G604" s="38"/>
      <c r="H604" s="24"/>
      <c r="I604" s="24"/>
      <c r="J604" s="24"/>
      <c r="K604" s="24"/>
      <c r="L604" s="24"/>
      <c r="M604" s="24"/>
      <c r="N604" s="23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5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</row>
    <row r="605" spans="1:51" ht="12.75" customHeight="1">
      <c r="A605" s="24"/>
      <c r="B605" s="24"/>
      <c r="C605" s="24"/>
      <c r="D605" s="24"/>
      <c r="E605" s="24"/>
      <c r="F605" s="24"/>
      <c r="G605" s="38"/>
      <c r="H605" s="24"/>
      <c r="I605" s="24"/>
      <c r="J605" s="24"/>
      <c r="K605" s="24"/>
      <c r="L605" s="24"/>
      <c r="M605" s="24"/>
      <c r="N605" s="23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5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</row>
    <row r="606" spans="1:51" ht="12.75" customHeight="1">
      <c r="A606" s="24"/>
      <c r="B606" s="24"/>
      <c r="C606" s="24"/>
      <c r="D606" s="24"/>
      <c r="E606" s="24"/>
      <c r="F606" s="24"/>
      <c r="G606" s="38"/>
      <c r="H606" s="24"/>
      <c r="I606" s="24"/>
      <c r="J606" s="24"/>
      <c r="K606" s="24"/>
      <c r="L606" s="24"/>
      <c r="M606" s="24"/>
      <c r="N606" s="23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5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</row>
    <row r="607" spans="1:51" ht="12.75" customHeight="1">
      <c r="A607" s="24"/>
      <c r="B607" s="24"/>
      <c r="C607" s="24"/>
      <c r="D607" s="24"/>
      <c r="E607" s="24"/>
      <c r="F607" s="24"/>
      <c r="G607" s="38"/>
      <c r="H607" s="24"/>
      <c r="I607" s="24"/>
      <c r="J607" s="24"/>
      <c r="K607" s="24"/>
      <c r="L607" s="24"/>
      <c r="M607" s="24"/>
      <c r="N607" s="23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5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</row>
    <row r="608" spans="1:51" ht="12.75" customHeight="1">
      <c r="A608" s="24"/>
      <c r="B608" s="24"/>
      <c r="C608" s="24"/>
      <c r="D608" s="24"/>
      <c r="E608" s="24"/>
      <c r="F608" s="24"/>
      <c r="G608" s="38"/>
      <c r="H608" s="24"/>
      <c r="I608" s="24"/>
      <c r="J608" s="24"/>
      <c r="K608" s="24"/>
      <c r="L608" s="24"/>
      <c r="M608" s="24"/>
      <c r="N608" s="23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5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</row>
    <row r="609" spans="1:51" ht="12.75" customHeight="1">
      <c r="A609" s="24"/>
      <c r="B609" s="24"/>
      <c r="C609" s="24"/>
      <c r="D609" s="24"/>
      <c r="E609" s="24"/>
      <c r="F609" s="24"/>
      <c r="G609" s="38"/>
      <c r="H609" s="24"/>
      <c r="I609" s="24"/>
      <c r="J609" s="24"/>
      <c r="K609" s="24"/>
      <c r="L609" s="24"/>
      <c r="M609" s="24"/>
      <c r="N609" s="23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5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</row>
    <row r="610" spans="1:51" ht="12.75" customHeight="1">
      <c r="A610" s="24"/>
      <c r="B610" s="24"/>
      <c r="C610" s="24"/>
      <c r="D610" s="24"/>
      <c r="E610" s="24"/>
      <c r="F610" s="24"/>
      <c r="G610" s="38"/>
      <c r="H610" s="24"/>
      <c r="I610" s="24"/>
      <c r="J610" s="24"/>
      <c r="K610" s="24"/>
      <c r="L610" s="24"/>
      <c r="M610" s="24"/>
      <c r="N610" s="23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5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</row>
    <row r="611" spans="1:51" ht="12.75" customHeight="1">
      <c r="A611" s="24"/>
      <c r="B611" s="24"/>
      <c r="C611" s="24"/>
      <c r="D611" s="24"/>
      <c r="E611" s="24"/>
      <c r="F611" s="24"/>
      <c r="G611" s="38"/>
      <c r="H611" s="24"/>
      <c r="I611" s="24"/>
      <c r="J611" s="24"/>
      <c r="K611" s="24"/>
      <c r="L611" s="24"/>
      <c r="M611" s="24"/>
      <c r="N611" s="23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5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</row>
    <row r="612" spans="1:51" ht="12.75" customHeight="1">
      <c r="A612" s="24"/>
      <c r="B612" s="24"/>
      <c r="C612" s="24"/>
      <c r="D612" s="24"/>
      <c r="E612" s="24"/>
      <c r="F612" s="24"/>
      <c r="G612" s="38"/>
      <c r="H612" s="24"/>
      <c r="I612" s="24"/>
      <c r="J612" s="24"/>
      <c r="K612" s="24"/>
      <c r="L612" s="24"/>
      <c r="M612" s="24"/>
      <c r="N612" s="23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5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</row>
    <row r="613" spans="1:51" ht="12.75" customHeight="1">
      <c r="A613" s="24"/>
      <c r="B613" s="24"/>
      <c r="C613" s="24"/>
      <c r="D613" s="24"/>
      <c r="E613" s="24"/>
      <c r="F613" s="24"/>
      <c r="G613" s="38"/>
      <c r="H613" s="24"/>
      <c r="I613" s="24"/>
      <c r="J613" s="24"/>
      <c r="K613" s="24"/>
      <c r="L613" s="24"/>
      <c r="M613" s="24"/>
      <c r="N613" s="23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5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</row>
    <row r="614" spans="1:51" ht="12.75" customHeight="1">
      <c r="A614" s="24"/>
      <c r="B614" s="24"/>
      <c r="C614" s="24"/>
      <c r="D614" s="24"/>
      <c r="E614" s="24"/>
      <c r="F614" s="24"/>
      <c r="G614" s="38"/>
      <c r="H614" s="24"/>
      <c r="I614" s="24"/>
      <c r="J614" s="24"/>
      <c r="K614" s="24"/>
      <c r="L614" s="24"/>
      <c r="M614" s="24"/>
      <c r="N614" s="23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5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</row>
    <row r="615" spans="1:51" ht="12.75" customHeight="1">
      <c r="A615" s="24"/>
      <c r="B615" s="24"/>
      <c r="C615" s="24"/>
      <c r="D615" s="24"/>
      <c r="E615" s="24"/>
      <c r="F615" s="24"/>
      <c r="G615" s="38"/>
      <c r="H615" s="24"/>
      <c r="I615" s="24"/>
      <c r="J615" s="24"/>
      <c r="K615" s="24"/>
      <c r="L615" s="24"/>
      <c r="M615" s="24"/>
      <c r="N615" s="23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5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</row>
    <row r="616" spans="1:51" ht="12.75" customHeight="1">
      <c r="A616" s="24"/>
      <c r="B616" s="24"/>
      <c r="C616" s="24"/>
      <c r="D616" s="24"/>
      <c r="E616" s="24"/>
      <c r="F616" s="24"/>
      <c r="G616" s="38"/>
      <c r="H616" s="24"/>
      <c r="I616" s="24"/>
      <c r="J616" s="24"/>
      <c r="K616" s="24"/>
      <c r="L616" s="24"/>
      <c r="M616" s="24"/>
      <c r="N616" s="23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5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</row>
    <row r="617" spans="1:51" ht="12.75" customHeight="1">
      <c r="A617" s="24"/>
      <c r="B617" s="24"/>
      <c r="C617" s="24"/>
      <c r="D617" s="24"/>
      <c r="E617" s="24"/>
      <c r="F617" s="24"/>
      <c r="G617" s="38"/>
      <c r="H617" s="24"/>
      <c r="I617" s="24"/>
      <c r="J617" s="24"/>
      <c r="K617" s="24"/>
      <c r="L617" s="24"/>
      <c r="M617" s="24"/>
      <c r="N617" s="23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5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</row>
    <row r="618" spans="1:51" ht="12.75" customHeight="1">
      <c r="A618" s="24"/>
      <c r="B618" s="24"/>
      <c r="C618" s="24"/>
      <c r="D618" s="24"/>
      <c r="E618" s="24"/>
      <c r="F618" s="24"/>
      <c r="G618" s="38"/>
      <c r="H618" s="24"/>
      <c r="I618" s="24"/>
      <c r="J618" s="24"/>
      <c r="K618" s="24"/>
      <c r="L618" s="24"/>
      <c r="M618" s="24"/>
      <c r="N618" s="23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5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</row>
    <row r="619" spans="1:51" ht="12.75" customHeight="1">
      <c r="A619" s="24"/>
      <c r="B619" s="24"/>
      <c r="C619" s="24"/>
      <c r="D619" s="24"/>
      <c r="E619" s="24"/>
      <c r="F619" s="24"/>
      <c r="G619" s="38"/>
      <c r="H619" s="24"/>
      <c r="I619" s="24"/>
      <c r="J619" s="24"/>
      <c r="K619" s="24"/>
      <c r="L619" s="24"/>
      <c r="M619" s="24"/>
      <c r="N619" s="23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5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</row>
    <row r="620" spans="1:51" ht="12.75" customHeight="1">
      <c r="A620" s="24"/>
      <c r="B620" s="24"/>
      <c r="C620" s="24"/>
      <c r="D620" s="24"/>
      <c r="E620" s="24"/>
      <c r="F620" s="24"/>
      <c r="G620" s="38"/>
      <c r="H620" s="24"/>
      <c r="I620" s="24"/>
      <c r="J620" s="24"/>
      <c r="K620" s="24"/>
      <c r="L620" s="24"/>
      <c r="M620" s="24"/>
      <c r="N620" s="23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5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</row>
    <row r="621" spans="1:51" ht="12.75" customHeight="1">
      <c r="A621" s="24"/>
      <c r="B621" s="24"/>
      <c r="C621" s="24"/>
      <c r="D621" s="24"/>
      <c r="E621" s="24"/>
      <c r="F621" s="24"/>
      <c r="G621" s="38"/>
      <c r="H621" s="24"/>
      <c r="I621" s="24"/>
      <c r="J621" s="24"/>
      <c r="K621" s="24"/>
      <c r="L621" s="24"/>
      <c r="M621" s="24"/>
      <c r="N621" s="23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5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</row>
    <row r="622" spans="1:51" ht="12.75" customHeight="1">
      <c r="A622" s="24"/>
      <c r="B622" s="24"/>
      <c r="C622" s="24"/>
      <c r="D622" s="24"/>
      <c r="E622" s="24"/>
      <c r="F622" s="24"/>
      <c r="G622" s="38"/>
      <c r="H622" s="24"/>
      <c r="I622" s="24"/>
      <c r="J622" s="24"/>
      <c r="K622" s="24"/>
      <c r="L622" s="24"/>
      <c r="M622" s="24"/>
      <c r="N622" s="23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5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</row>
    <row r="623" spans="1:51" ht="12.75" customHeight="1">
      <c r="A623" s="24"/>
      <c r="B623" s="24"/>
      <c r="C623" s="24"/>
      <c r="D623" s="24"/>
      <c r="E623" s="24"/>
      <c r="F623" s="24"/>
      <c r="G623" s="38"/>
      <c r="H623" s="24"/>
      <c r="I623" s="24"/>
      <c r="J623" s="24"/>
      <c r="K623" s="24"/>
      <c r="L623" s="24"/>
      <c r="M623" s="24"/>
      <c r="N623" s="23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5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</row>
    <row r="624" spans="1:51" ht="12.75" customHeight="1">
      <c r="A624" s="24"/>
      <c r="B624" s="24"/>
      <c r="C624" s="24"/>
      <c r="D624" s="24"/>
      <c r="E624" s="24"/>
      <c r="F624" s="24"/>
      <c r="G624" s="38"/>
      <c r="H624" s="24"/>
      <c r="I624" s="24"/>
      <c r="J624" s="24"/>
      <c r="K624" s="24"/>
      <c r="L624" s="24"/>
      <c r="M624" s="24"/>
      <c r="N624" s="23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5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</row>
    <row r="625" spans="1:51" ht="12.75" customHeight="1">
      <c r="A625" s="24"/>
      <c r="B625" s="24"/>
      <c r="C625" s="24"/>
      <c r="D625" s="24"/>
      <c r="E625" s="24"/>
      <c r="F625" s="24"/>
      <c r="G625" s="38"/>
      <c r="H625" s="24"/>
      <c r="I625" s="24"/>
      <c r="J625" s="24"/>
      <c r="K625" s="24"/>
      <c r="L625" s="24"/>
      <c r="M625" s="24"/>
      <c r="N625" s="23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5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</row>
    <row r="626" spans="1:51" ht="12.75" customHeight="1">
      <c r="A626" s="24"/>
      <c r="B626" s="24"/>
      <c r="C626" s="24"/>
      <c r="D626" s="24"/>
      <c r="E626" s="24"/>
      <c r="F626" s="24"/>
      <c r="G626" s="38"/>
      <c r="H626" s="24"/>
      <c r="I626" s="24"/>
      <c r="J626" s="24"/>
      <c r="K626" s="24"/>
      <c r="L626" s="24"/>
      <c r="M626" s="24"/>
      <c r="N626" s="23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5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</row>
    <row r="627" spans="1:51" ht="12.75" customHeight="1">
      <c r="A627" s="24"/>
      <c r="B627" s="24"/>
      <c r="C627" s="24"/>
      <c r="D627" s="24"/>
      <c r="E627" s="24"/>
      <c r="F627" s="24"/>
      <c r="G627" s="38"/>
      <c r="H627" s="24"/>
      <c r="I627" s="24"/>
      <c r="J627" s="24"/>
      <c r="K627" s="24"/>
      <c r="L627" s="24"/>
      <c r="M627" s="24"/>
      <c r="N627" s="23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5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</row>
    <row r="628" spans="1:51" ht="12.75" customHeight="1">
      <c r="A628" s="24"/>
      <c r="B628" s="24"/>
      <c r="C628" s="24"/>
      <c r="D628" s="24"/>
      <c r="E628" s="24"/>
      <c r="F628" s="24"/>
      <c r="G628" s="38"/>
      <c r="H628" s="24"/>
      <c r="I628" s="24"/>
      <c r="J628" s="24"/>
      <c r="K628" s="24"/>
      <c r="L628" s="24"/>
      <c r="M628" s="24"/>
      <c r="N628" s="23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5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</row>
    <row r="629" spans="1:51" ht="12.75" customHeight="1">
      <c r="A629" s="24"/>
      <c r="B629" s="24"/>
      <c r="C629" s="24"/>
      <c r="D629" s="24"/>
      <c r="E629" s="24"/>
      <c r="F629" s="24"/>
      <c r="G629" s="38"/>
      <c r="H629" s="24"/>
      <c r="I629" s="24"/>
      <c r="J629" s="24"/>
      <c r="K629" s="24"/>
      <c r="L629" s="24"/>
      <c r="M629" s="24"/>
      <c r="N629" s="23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5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</row>
    <row r="630" spans="1:51" ht="12.75" customHeight="1">
      <c r="A630" s="24"/>
      <c r="B630" s="24"/>
      <c r="C630" s="24"/>
      <c r="D630" s="24"/>
      <c r="E630" s="24"/>
      <c r="F630" s="24"/>
      <c r="G630" s="38"/>
      <c r="H630" s="24"/>
      <c r="I630" s="24"/>
      <c r="J630" s="24"/>
      <c r="K630" s="24"/>
      <c r="L630" s="24"/>
      <c r="M630" s="24"/>
      <c r="N630" s="23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5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</row>
    <row r="631" spans="1:51" ht="12.75" customHeight="1">
      <c r="A631" s="24"/>
      <c r="B631" s="24"/>
      <c r="C631" s="24"/>
      <c r="D631" s="24"/>
      <c r="E631" s="24"/>
      <c r="F631" s="24"/>
      <c r="G631" s="38"/>
      <c r="H631" s="24"/>
      <c r="I631" s="24"/>
      <c r="J631" s="24"/>
      <c r="K631" s="24"/>
      <c r="L631" s="24"/>
      <c r="M631" s="24"/>
      <c r="N631" s="23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5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</row>
    <row r="632" spans="1:51" ht="12.75" customHeight="1">
      <c r="A632" s="24"/>
      <c r="B632" s="24"/>
      <c r="C632" s="24"/>
      <c r="D632" s="24"/>
      <c r="E632" s="24"/>
      <c r="F632" s="24"/>
      <c r="G632" s="38"/>
      <c r="H632" s="24"/>
      <c r="I632" s="24"/>
      <c r="J632" s="24"/>
      <c r="K632" s="24"/>
      <c r="L632" s="24"/>
      <c r="M632" s="24"/>
      <c r="N632" s="23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5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</row>
    <row r="633" spans="1:51" ht="12.75" customHeight="1">
      <c r="A633" s="24"/>
      <c r="B633" s="24"/>
      <c r="C633" s="24"/>
      <c r="D633" s="24"/>
      <c r="E633" s="24"/>
      <c r="F633" s="24"/>
      <c r="G633" s="38"/>
      <c r="H633" s="24"/>
      <c r="I633" s="24"/>
      <c r="J633" s="24"/>
      <c r="K633" s="24"/>
      <c r="L633" s="24"/>
      <c r="M633" s="24"/>
      <c r="N633" s="23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5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</row>
    <row r="634" spans="1:51" ht="12.75" customHeight="1">
      <c r="A634" s="24"/>
      <c r="B634" s="24"/>
      <c r="C634" s="24"/>
      <c r="D634" s="24"/>
      <c r="E634" s="24"/>
      <c r="F634" s="24"/>
      <c r="G634" s="38"/>
      <c r="H634" s="24"/>
      <c r="I634" s="24"/>
      <c r="J634" s="24"/>
      <c r="K634" s="24"/>
      <c r="L634" s="24"/>
      <c r="M634" s="24"/>
      <c r="N634" s="23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5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</row>
    <row r="635" spans="1:51" ht="12.75" customHeight="1">
      <c r="A635" s="24"/>
      <c r="B635" s="24"/>
      <c r="C635" s="24"/>
      <c r="D635" s="24"/>
      <c r="E635" s="24"/>
      <c r="F635" s="24"/>
      <c r="G635" s="38"/>
      <c r="H635" s="24"/>
      <c r="I635" s="24"/>
      <c r="J635" s="24"/>
      <c r="K635" s="24"/>
      <c r="L635" s="24"/>
      <c r="M635" s="24"/>
      <c r="N635" s="23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5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</row>
    <row r="636" spans="1:51" ht="12.75" customHeight="1">
      <c r="A636" s="24"/>
      <c r="B636" s="24"/>
      <c r="C636" s="24"/>
      <c r="D636" s="24"/>
      <c r="E636" s="24"/>
      <c r="F636" s="24"/>
      <c r="G636" s="38"/>
      <c r="H636" s="24"/>
      <c r="I636" s="24"/>
      <c r="J636" s="24"/>
      <c r="K636" s="24"/>
      <c r="L636" s="24"/>
      <c r="M636" s="24"/>
      <c r="N636" s="23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5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</row>
    <row r="637" spans="1:51" ht="12.75" customHeight="1">
      <c r="A637" s="24"/>
      <c r="B637" s="24"/>
      <c r="C637" s="24"/>
      <c r="D637" s="24"/>
      <c r="E637" s="24"/>
      <c r="F637" s="24"/>
      <c r="G637" s="38"/>
      <c r="H637" s="24"/>
      <c r="I637" s="24"/>
      <c r="J637" s="24"/>
      <c r="K637" s="24"/>
      <c r="L637" s="24"/>
      <c r="M637" s="24"/>
      <c r="N637" s="23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5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</row>
    <row r="638" spans="1:51" ht="12.75" customHeight="1">
      <c r="A638" s="24"/>
      <c r="B638" s="24"/>
      <c r="C638" s="24"/>
      <c r="D638" s="24"/>
      <c r="E638" s="24"/>
      <c r="F638" s="24"/>
      <c r="G638" s="38"/>
      <c r="H638" s="24"/>
      <c r="I638" s="24"/>
      <c r="J638" s="24"/>
      <c r="K638" s="24"/>
      <c r="L638" s="24"/>
      <c r="M638" s="24"/>
      <c r="N638" s="23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5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</row>
    <row r="639" spans="1:51" ht="12.75" customHeight="1">
      <c r="A639" s="24"/>
      <c r="B639" s="24"/>
      <c r="C639" s="24"/>
      <c r="D639" s="24"/>
      <c r="E639" s="24"/>
      <c r="F639" s="24"/>
      <c r="G639" s="38"/>
      <c r="H639" s="24"/>
      <c r="I639" s="24"/>
      <c r="J639" s="24"/>
      <c r="K639" s="24"/>
      <c r="L639" s="24"/>
      <c r="M639" s="24"/>
      <c r="N639" s="23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5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</row>
    <row r="640" spans="1:51" ht="12.75" customHeight="1">
      <c r="A640" s="24"/>
      <c r="B640" s="24"/>
      <c r="C640" s="24"/>
      <c r="D640" s="24"/>
      <c r="E640" s="24"/>
      <c r="F640" s="24"/>
      <c r="G640" s="38"/>
      <c r="H640" s="24"/>
      <c r="I640" s="24"/>
      <c r="J640" s="24"/>
      <c r="K640" s="24"/>
      <c r="L640" s="24"/>
      <c r="M640" s="24"/>
      <c r="N640" s="23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5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</row>
    <row r="641" spans="1:51" ht="12.75" customHeight="1">
      <c r="A641" s="24"/>
      <c r="B641" s="24"/>
      <c r="C641" s="24"/>
      <c r="D641" s="24"/>
      <c r="E641" s="24"/>
      <c r="F641" s="24"/>
      <c r="G641" s="38"/>
      <c r="H641" s="24"/>
      <c r="I641" s="24"/>
      <c r="J641" s="24"/>
      <c r="K641" s="24"/>
      <c r="L641" s="24"/>
      <c r="M641" s="24"/>
      <c r="N641" s="23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5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</row>
    <row r="642" spans="1:51" ht="12.75" customHeight="1">
      <c r="A642" s="24"/>
      <c r="B642" s="24"/>
      <c r="C642" s="24"/>
      <c r="D642" s="24"/>
      <c r="E642" s="24"/>
      <c r="F642" s="24"/>
      <c r="G642" s="38"/>
      <c r="H642" s="24"/>
      <c r="I642" s="24"/>
      <c r="J642" s="24"/>
      <c r="K642" s="24"/>
      <c r="L642" s="24"/>
      <c r="M642" s="24"/>
      <c r="N642" s="23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5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</row>
    <row r="643" spans="1:51" ht="12.75" customHeight="1">
      <c r="A643" s="24"/>
      <c r="B643" s="24"/>
      <c r="C643" s="24"/>
      <c r="D643" s="24"/>
      <c r="E643" s="24"/>
      <c r="F643" s="24"/>
      <c r="G643" s="38"/>
      <c r="H643" s="24"/>
      <c r="I643" s="24"/>
      <c r="J643" s="24"/>
      <c r="K643" s="24"/>
      <c r="L643" s="24"/>
      <c r="M643" s="24"/>
      <c r="N643" s="23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5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</row>
    <row r="644" spans="1:51" ht="12.75" customHeight="1">
      <c r="A644" s="24"/>
      <c r="B644" s="24"/>
      <c r="C644" s="24"/>
      <c r="D644" s="24"/>
      <c r="E644" s="24"/>
      <c r="F644" s="24"/>
      <c r="G644" s="38"/>
      <c r="H644" s="24"/>
      <c r="I644" s="24"/>
      <c r="J644" s="24"/>
      <c r="K644" s="24"/>
      <c r="L644" s="24"/>
      <c r="M644" s="24"/>
      <c r="N644" s="23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5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</row>
    <row r="645" spans="1:51" ht="12.75" customHeight="1">
      <c r="A645" s="24"/>
      <c r="B645" s="24"/>
      <c r="C645" s="24"/>
      <c r="D645" s="24"/>
      <c r="E645" s="24"/>
      <c r="F645" s="24"/>
      <c r="G645" s="38"/>
      <c r="H645" s="24"/>
      <c r="I645" s="24"/>
      <c r="J645" s="24"/>
      <c r="K645" s="24"/>
      <c r="L645" s="24"/>
      <c r="M645" s="24"/>
      <c r="N645" s="23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5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</row>
    <row r="646" spans="1:51" ht="12.75" customHeight="1">
      <c r="A646" s="24"/>
      <c r="B646" s="24"/>
      <c r="C646" s="24"/>
      <c r="D646" s="24"/>
      <c r="E646" s="24"/>
      <c r="F646" s="24"/>
      <c r="G646" s="38"/>
      <c r="H646" s="24"/>
      <c r="I646" s="24"/>
      <c r="J646" s="24"/>
      <c r="K646" s="24"/>
      <c r="L646" s="24"/>
      <c r="M646" s="24"/>
      <c r="N646" s="23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5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</row>
    <row r="647" spans="1:51" ht="12.75" customHeight="1">
      <c r="A647" s="24"/>
      <c r="B647" s="24"/>
      <c r="C647" s="24"/>
      <c r="D647" s="24"/>
      <c r="E647" s="24"/>
      <c r="F647" s="24"/>
      <c r="G647" s="38"/>
      <c r="H647" s="24"/>
      <c r="I647" s="24"/>
      <c r="J647" s="24"/>
      <c r="K647" s="24"/>
      <c r="L647" s="24"/>
      <c r="M647" s="24"/>
      <c r="N647" s="23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5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</row>
    <row r="648" spans="1:51" ht="12.75" customHeight="1">
      <c r="A648" s="24"/>
      <c r="B648" s="24"/>
      <c r="C648" s="24"/>
      <c r="D648" s="24"/>
      <c r="E648" s="24"/>
      <c r="F648" s="24"/>
      <c r="G648" s="38"/>
      <c r="H648" s="24"/>
      <c r="I648" s="24"/>
      <c r="J648" s="24"/>
      <c r="K648" s="24"/>
      <c r="L648" s="24"/>
      <c r="M648" s="24"/>
      <c r="N648" s="23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5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</row>
    <row r="649" spans="1:51" ht="12.75" customHeight="1">
      <c r="A649" s="24"/>
      <c r="B649" s="24"/>
      <c r="C649" s="24"/>
      <c r="D649" s="24"/>
      <c r="E649" s="24"/>
      <c r="F649" s="24"/>
      <c r="G649" s="38"/>
      <c r="H649" s="24"/>
      <c r="I649" s="24"/>
      <c r="J649" s="24"/>
      <c r="K649" s="24"/>
      <c r="L649" s="24"/>
      <c r="M649" s="24"/>
      <c r="N649" s="23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5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</row>
    <row r="650" spans="1:51" ht="12.75" customHeight="1">
      <c r="A650" s="24"/>
      <c r="B650" s="24"/>
      <c r="C650" s="24"/>
      <c r="D650" s="24"/>
      <c r="E650" s="24"/>
      <c r="F650" s="24"/>
      <c r="G650" s="38"/>
      <c r="H650" s="24"/>
      <c r="I650" s="24"/>
      <c r="J650" s="24"/>
      <c r="K650" s="24"/>
      <c r="L650" s="24"/>
      <c r="M650" s="24"/>
      <c r="N650" s="23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5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</row>
    <row r="651" spans="1:51" ht="12.75" customHeight="1">
      <c r="A651" s="24"/>
      <c r="B651" s="24"/>
      <c r="C651" s="24"/>
      <c r="D651" s="24"/>
      <c r="E651" s="24"/>
      <c r="F651" s="24"/>
      <c r="G651" s="38"/>
      <c r="H651" s="24"/>
      <c r="I651" s="24"/>
      <c r="J651" s="24"/>
      <c r="K651" s="24"/>
      <c r="L651" s="24"/>
      <c r="M651" s="24"/>
      <c r="N651" s="23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5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</row>
    <row r="652" spans="1:51" ht="12.75" customHeight="1">
      <c r="A652" s="24"/>
      <c r="B652" s="24"/>
      <c r="C652" s="24"/>
      <c r="D652" s="24"/>
      <c r="E652" s="24"/>
      <c r="F652" s="24"/>
      <c r="G652" s="38"/>
      <c r="H652" s="24"/>
      <c r="I652" s="24"/>
      <c r="J652" s="24"/>
      <c r="K652" s="24"/>
      <c r="L652" s="24"/>
      <c r="M652" s="24"/>
      <c r="N652" s="23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5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</row>
    <row r="653" spans="1:51" ht="12.75" customHeight="1">
      <c r="A653" s="24"/>
      <c r="B653" s="24"/>
      <c r="C653" s="24"/>
      <c r="D653" s="24"/>
      <c r="E653" s="24"/>
      <c r="F653" s="24"/>
      <c r="G653" s="38"/>
      <c r="H653" s="24"/>
      <c r="I653" s="24"/>
      <c r="J653" s="24"/>
      <c r="K653" s="24"/>
      <c r="L653" s="24"/>
      <c r="M653" s="24"/>
      <c r="N653" s="23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5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</row>
    <row r="654" spans="1:51" ht="12.75" customHeight="1">
      <c r="A654" s="24"/>
      <c r="B654" s="24"/>
      <c r="C654" s="24"/>
      <c r="D654" s="24"/>
      <c r="E654" s="24"/>
      <c r="F654" s="24"/>
      <c r="G654" s="38"/>
      <c r="H654" s="24"/>
      <c r="I654" s="24"/>
      <c r="J654" s="24"/>
      <c r="K654" s="24"/>
      <c r="L654" s="24"/>
      <c r="M654" s="24"/>
      <c r="N654" s="23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5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</row>
    <row r="655" spans="1:51" ht="12.75" customHeight="1">
      <c r="A655" s="24"/>
      <c r="B655" s="24"/>
      <c r="C655" s="24"/>
      <c r="D655" s="24"/>
      <c r="E655" s="24"/>
      <c r="F655" s="24"/>
      <c r="G655" s="38"/>
      <c r="H655" s="24"/>
      <c r="I655" s="24"/>
      <c r="J655" s="24"/>
      <c r="K655" s="24"/>
      <c r="L655" s="24"/>
      <c r="M655" s="24"/>
      <c r="N655" s="23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5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</row>
    <row r="656" spans="1:51" ht="12.75" customHeight="1">
      <c r="A656" s="24"/>
      <c r="B656" s="24"/>
      <c r="C656" s="24"/>
      <c r="D656" s="24"/>
      <c r="E656" s="24"/>
      <c r="F656" s="24"/>
      <c r="G656" s="38"/>
      <c r="H656" s="24"/>
      <c r="I656" s="24"/>
      <c r="J656" s="24"/>
      <c r="K656" s="24"/>
      <c r="L656" s="24"/>
      <c r="M656" s="24"/>
      <c r="N656" s="23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5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</row>
    <row r="657" spans="1:51" ht="12.75" customHeight="1">
      <c r="A657" s="24"/>
      <c r="B657" s="24"/>
      <c r="C657" s="24"/>
      <c r="D657" s="24"/>
      <c r="E657" s="24"/>
      <c r="F657" s="24"/>
      <c r="G657" s="38"/>
      <c r="H657" s="24"/>
      <c r="I657" s="24"/>
      <c r="J657" s="24"/>
      <c r="K657" s="24"/>
      <c r="L657" s="24"/>
      <c r="M657" s="24"/>
      <c r="N657" s="23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5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</row>
    <row r="658" spans="1:51" ht="12.75" customHeight="1">
      <c r="A658" s="24"/>
      <c r="B658" s="24"/>
      <c r="C658" s="24"/>
      <c r="D658" s="24"/>
      <c r="E658" s="24"/>
      <c r="F658" s="24"/>
      <c r="G658" s="38"/>
      <c r="H658" s="24"/>
      <c r="I658" s="24"/>
      <c r="J658" s="24"/>
      <c r="K658" s="24"/>
      <c r="L658" s="24"/>
      <c r="M658" s="24"/>
      <c r="N658" s="23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5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</row>
    <row r="659" spans="1:51" ht="12.75" customHeight="1">
      <c r="A659" s="24"/>
      <c r="B659" s="24"/>
      <c r="C659" s="24"/>
      <c r="D659" s="24"/>
      <c r="E659" s="24"/>
      <c r="F659" s="24"/>
      <c r="G659" s="38"/>
      <c r="H659" s="24"/>
      <c r="I659" s="24"/>
      <c r="J659" s="24"/>
      <c r="K659" s="24"/>
      <c r="L659" s="24"/>
      <c r="M659" s="24"/>
      <c r="N659" s="23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5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</row>
    <row r="660" spans="1:51" ht="12.75" customHeight="1">
      <c r="A660" s="24"/>
      <c r="B660" s="24"/>
      <c r="C660" s="24"/>
      <c r="D660" s="24"/>
      <c r="E660" s="24"/>
      <c r="F660" s="24"/>
      <c r="G660" s="38"/>
      <c r="H660" s="24"/>
      <c r="I660" s="24"/>
      <c r="J660" s="24"/>
      <c r="K660" s="24"/>
      <c r="L660" s="24"/>
      <c r="M660" s="24"/>
      <c r="N660" s="23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5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</row>
    <row r="661" spans="1:51" ht="12.75" customHeight="1">
      <c r="A661" s="24"/>
      <c r="B661" s="24"/>
      <c r="C661" s="24"/>
      <c r="D661" s="24"/>
      <c r="E661" s="24"/>
      <c r="F661" s="24"/>
      <c r="G661" s="38"/>
      <c r="H661" s="24"/>
      <c r="I661" s="24"/>
      <c r="J661" s="24"/>
      <c r="K661" s="24"/>
      <c r="L661" s="24"/>
      <c r="M661" s="24"/>
      <c r="N661" s="23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5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</row>
    <row r="662" spans="1:51" ht="12.75" customHeight="1">
      <c r="A662" s="24"/>
      <c r="B662" s="24"/>
      <c r="C662" s="24"/>
      <c r="D662" s="24"/>
      <c r="E662" s="24"/>
      <c r="F662" s="24"/>
      <c r="G662" s="38"/>
      <c r="H662" s="24"/>
      <c r="I662" s="24"/>
      <c r="J662" s="24"/>
      <c r="K662" s="24"/>
      <c r="L662" s="24"/>
      <c r="M662" s="24"/>
      <c r="N662" s="23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5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</row>
    <row r="663" spans="1:51" ht="12.75" customHeight="1">
      <c r="A663" s="24"/>
      <c r="B663" s="24"/>
      <c r="C663" s="24"/>
      <c r="D663" s="24"/>
      <c r="E663" s="24"/>
      <c r="F663" s="24"/>
      <c r="G663" s="38"/>
      <c r="H663" s="24"/>
      <c r="I663" s="24"/>
      <c r="J663" s="24"/>
      <c r="K663" s="24"/>
      <c r="L663" s="24"/>
      <c r="M663" s="24"/>
      <c r="N663" s="23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5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</row>
    <row r="664" spans="1:51" ht="12.75" customHeight="1">
      <c r="A664" s="24"/>
      <c r="B664" s="24"/>
      <c r="C664" s="24"/>
      <c r="D664" s="24"/>
      <c r="E664" s="24"/>
      <c r="F664" s="24"/>
      <c r="G664" s="38"/>
      <c r="H664" s="24"/>
      <c r="I664" s="24"/>
      <c r="J664" s="24"/>
      <c r="K664" s="24"/>
      <c r="L664" s="24"/>
      <c r="M664" s="24"/>
      <c r="N664" s="23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5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</row>
    <row r="665" spans="1:51" ht="12.75" customHeight="1">
      <c r="A665" s="24"/>
      <c r="B665" s="24"/>
      <c r="C665" s="24"/>
      <c r="D665" s="24"/>
      <c r="E665" s="24"/>
      <c r="F665" s="24"/>
      <c r="G665" s="38"/>
      <c r="H665" s="24"/>
      <c r="I665" s="24"/>
      <c r="J665" s="24"/>
      <c r="K665" s="24"/>
      <c r="L665" s="24"/>
      <c r="M665" s="24"/>
      <c r="N665" s="23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5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</row>
    <row r="666" spans="1:51" ht="12.75" customHeight="1">
      <c r="A666" s="24"/>
      <c r="B666" s="24"/>
      <c r="C666" s="24"/>
      <c r="D666" s="24"/>
      <c r="E666" s="24"/>
      <c r="F666" s="24"/>
      <c r="G666" s="38"/>
      <c r="H666" s="24"/>
      <c r="I666" s="24"/>
      <c r="J666" s="24"/>
      <c r="K666" s="24"/>
      <c r="L666" s="24"/>
      <c r="M666" s="24"/>
      <c r="N666" s="23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5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</row>
    <row r="667" spans="1:51" ht="12.75" customHeight="1">
      <c r="A667" s="24"/>
      <c r="B667" s="24"/>
      <c r="C667" s="24"/>
      <c r="D667" s="24"/>
      <c r="E667" s="24"/>
      <c r="F667" s="24"/>
      <c r="G667" s="38"/>
      <c r="H667" s="24"/>
      <c r="I667" s="24"/>
      <c r="J667" s="24"/>
      <c r="K667" s="24"/>
      <c r="L667" s="24"/>
      <c r="M667" s="24"/>
      <c r="N667" s="23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5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</row>
    <row r="668" spans="1:51" ht="12.75" customHeight="1">
      <c r="A668" s="24"/>
      <c r="B668" s="24"/>
      <c r="C668" s="24"/>
      <c r="D668" s="24"/>
      <c r="E668" s="24"/>
      <c r="F668" s="24"/>
      <c r="G668" s="38"/>
      <c r="H668" s="24"/>
      <c r="I668" s="24"/>
      <c r="J668" s="24"/>
      <c r="K668" s="24"/>
      <c r="L668" s="24"/>
      <c r="M668" s="24"/>
      <c r="N668" s="23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5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</row>
    <row r="669" spans="1:51" ht="12.75" customHeight="1">
      <c r="A669" s="24"/>
      <c r="B669" s="24"/>
      <c r="C669" s="24"/>
      <c r="D669" s="24"/>
      <c r="E669" s="24"/>
      <c r="F669" s="24"/>
      <c r="G669" s="38"/>
      <c r="H669" s="24"/>
      <c r="I669" s="24"/>
      <c r="J669" s="24"/>
      <c r="K669" s="24"/>
      <c r="L669" s="24"/>
      <c r="M669" s="24"/>
      <c r="N669" s="23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5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</row>
    <row r="670" spans="1:51" ht="12.75" customHeight="1">
      <c r="A670" s="24"/>
      <c r="B670" s="24"/>
      <c r="C670" s="24"/>
      <c r="D670" s="24"/>
      <c r="E670" s="24"/>
      <c r="F670" s="24"/>
      <c r="G670" s="38"/>
      <c r="H670" s="24"/>
      <c r="I670" s="24"/>
      <c r="J670" s="24"/>
      <c r="K670" s="24"/>
      <c r="L670" s="24"/>
      <c r="M670" s="24"/>
      <c r="N670" s="23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5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</row>
    <row r="671" spans="1:51" ht="12.75" customHeight="1">
      <c r="A671" s="24"/>
      <c r="B671" s="24"/>
      <c r="C671" s="24"/>
      <c r="D671" s="24"/>
      <c r="E671" s="24"/>
      <c r="F671" s="24"/>
      <c r="G671" s="38"/>
      <c r="H671" s="24"/>
      <c r="I671" s="24"/>
      <c r="J671" s="24"/>
      <c r="K671" s="24"/>
      <c r="L671" s="24"/>
      <c r="M671" s="24"/>
      <c r="N671" s="23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5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</row>
    <row r="672" spans="1:51" ht="12.75" customHeight="1">
      <c r="A672" s="24"/>
      <c r="B672" s="24"/>
      <c r="C672" s="24"/>
      <c r="D672" s="24"/>
      <c r="E672" s="24"/>
      <c r="F672" s="24"/>
      <c r="G672" s="38"/>
      <c r="H672" s="24"/>
      <c r="I672" s="24"/>
      <c r="J672" s="24"/>
      <c r="K672" s="24"/>
      <c r="L672" s="24"/>
      <c r="M672" s="24"/>
      <c r="N672" s="23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5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</row>
    <row r="673" spans="1:51" ht="12.75" customHeight="1">
      <c r="A673" s="24"/>
      <c r="B673" s="24"/>
      <c r="C673" s="24"/>
      <c r="D673" s="24"/>
      <c r="E673" s="24"/>
      <c r="F673" s="24"/>
      <c r="G673" s="38"/>
      <c r="H673" s="24"/>
      <c r="I673" s="24"/>
      <c r="J673" s="24"/>
      <c r="K673" s="24"/>
      <c r="L673" s="24"/>
      <c r="M673" s="24"/>
      <c r="N673" s="23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5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</row>
    <row r="674" spans="1:51" ht="12.75" customHeight="1">
      <c r="A674" s="24"/>
      <c r="B674" s="24"/>
      <c r="C674" s="24"/>
      <c r="D674" s="24"/>
      <c r="E674" s="24"/>
      <c r="F674" s="24"/>
      <c r="G674" s="38"/>
      <c r="H674" s="24"/>
      <c r="I674" s="24"/>
      <c r="J674" s="24"/>
      <c r="K674" s="24"/>
      <c r="L674" s="24"/>
      <c r="M674" s="24"/>
      <c r="N674" s="23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5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</row>
    <row r="675" spans="1:51" ht="12.75" customHeight="1">
      <c r="A675" s="24"/>
      <c r="B675" s="24"/>
      <c r="C675" s="24"/>
      <c r="D675" s="24"/>
      <c r="E675" s="24"/>
      <c r="F675" s="24"/>
      <c r="G675" s="38"/>
      <c r="H675" s="24"/>
      <c r="I675" s="24"/>
      <c r="J675" s="24"/>
      <c r="K675" s="24"/>
      <c r="L675" s="24"/>
      <c r="M675" s="24"/>
      <c r="N675" s="23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5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</row>
    <row r="676" spans="1:51" ht="12.75" customHeight="1">
      <c r="A676" s="24"/>
      <c r="B676" s="24"/>
      <c r="C676" s="24"/>
      <c r="D676" s="24"/>
      <c r="E676" s="24"/>
      <c r="F676" s="24"/>
      <c r="G676" s="38"/>
      <c r="H676" s="24"/>
      <c r="I676" s="24"/>
      <c r="J676" s="24"/>
      <c r="K676" s="24"/>
      <c r="L676" s="24"/>
      <c r="M676" s="24"/>
      <c r="N676" s="23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5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</row>
    <row r="677" spans="1:51" ht="12.75" customHeight="1">
      <c r="A677" s="24"/>
      <c r="B677" s="24"/>
      <c r="C677" s="24"/>
      <c r="D677" s="24"/>
      <c r="E677" s="24"/>
      <c r="F677" s="24"/>
      <c r="G677" s="38"/>
      <c r="H677" s="24"/>
      <c r="I677" s="24"/>
      <c r="J677" s="24"/>
      <c r="K677" s="24"/>
      <c r="L677" s="24"/>
      <c r="M677" s="24"/>
      <c r="N677" s="23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5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</row>
    <row r="678" spans="1:51" ht="12.75" customHeight="1">
      <c r="A678" s="24"/>
      <c r="B678" s="24"/>
      <c r="C678" s="24"/>
      <c r="D678" s="24"/>
      <c r="E678" s="24"/>
      <c r="F678" s="24"/>
      <c r="G678" s="38"/>
      <c r="H678" s="24"/>
      <c r="I678" s="24"/>
      <c r="J678" s="24"/>
      <c r="K678" s="24"/>
      <c r="L678" s="24"/>
      <c r="M678" s="24"/>
      <c r="N678" s="23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5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</row>
    <row r="679" spans="1:51" ht="12.75" customHeight="1">
      <c r="A679" s="24"/>
      <c r="B679" s="24"/>
      <c r="C679" s="24"/>
      <c r="D679" s="24"/>
      <c r="E679" s="24"/>
      <c r="F679" s="24"/>
      <c r="G679" s="38"/>
      <c r="H679" s="24"/>
      <c r="I679" s="24"/>
      <c r="J679" s="24"/>
      <c r="K679" s="24"/>
      <c r="L679" s="24"/>
      <c r="M679" s="24"/>
      <c r="N679" s="23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5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</row>
    <row r="680" spans="1:51" ht="12.75" customHeight="1">
      <c r="A680" s="24"/>
      <c r="B680" s="24"/>
      <c r="C680" s="24"/>
      <c r="D680" s="24"/>
      <c r="E680" s="24"/>
      <c r="F680" s="24"/>
      <c r="G680" s="38"/>
      <c r="H680" s="24"/>
      <c r="I680" s="24"/>
      <c r="J680" s="24"/>
      <c r="K680" s="24"/>
      <c r="L680" s="24"/>
      <c r="M680" s="24"/>
      <c r="N680" s="23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5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</row>
    <row r="681" spans="1:51" ht="12.75" customHeight="1">
      <c r="A681" s="24"/>
      <c r="B681" s="24"/>
      <c r="C681" s="24"/>
      <c r="D681" s="24"/>
      <c r="E681" s="24"/>
      <c r="F681" s="24"/>
      <c r="G681" s="38"/>
      <c r="H681" s="24"/>
      <c r="I681" s="24"/>
      <c r="J681" s="24"/>
      <c r="K681" s="24"/>
      <c r="L681" s="24"/>
      <c r="M681" s="24"/>
      <c r="N681" s="23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5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</row>
    <row r="682" spans="1:51" ht="12.75" customHeight="1">
      <c r="A682" s="24"/>
      <c r="B682" s="24"/>
      <c r="C682" s="24"/>
      <c r="D682" s="24"/>
      <c r="E682" s="24"/>
      <c r="F682" s="24"/>
      <c r="G682" s="38"/>
      <c r="H682" s="24"/>
      <c r="I682" s="24"/>
      <c r="J682" s="24"/>
      <c r="K682" s="24"/>
      <c r="L682" s="24"/>
      <c r="M682" s="24"/>
      <c r="N682" s="23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5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</row>
    <row r="683" spans="1:51" ht="12.75" customHeight="1">
      <c r="A683" s="24"/>
      <c r="B683" s="24"/>
      <c r="C683" s="24"/>
      <c r="D683" s="24"/>
      <c r="E683" s="24"/>
      <c r="F683" s="24"/>
      <c r="G683" s="38"/>
      <c r="H683" s="24"/>
      <c r="I683" s="24"/>
      <c r="J683" s="24"/>
      <c r="K683" s="24"/>
      <c r="L683" s="24"/>
      <c r="M683" s="24"/>
      <c r="N683" s="23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5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</row>
    <row r="684" spans="1:51" ht="12.75" customHeight="1">
      <c r="A684" s="24"/>
      <c r="B684" s="24"/>
      <c r="C684" s="24"/>
      <c r="D684" s="24"/>
      <c r="E684" s="24"/>
      <c r="F684" s="24"/>
      <c r="G684" s="38"/>
      <c r="H684" s="24"/>
      <c r="I684" s="24"/>
      <c r="J684" s="24"/>
      <c r="K684" s="24"/>
      <c r="L684" s="24"/>
      <c r="M684" s="24"/>
      <c r="N684" s="23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5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</row>
    <row r="685" spans="1:51" ht="12.75" customHeight="1">
      <c r="A685" s="24"/>
      <c r="B685" s="24"/>
      <c r="C685" s="24"/>
      <c r="D685" s="24"/>
      <c r="E685" s="24"/>
      <c r="F685" s="24"/>
      <c r="G685" s="38"/>
      <c r="H685" s="24"/>
      <c r="I685" s="24"/>
      <c r="J685" s="24"/>
      <c r="K685" s="24"/>
      <c r="L685" s="24"/>
      <c r="M685" s="24"/>
      <c r="N685" s="23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5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</row>
    <row r="686" spans="1:51" ht="12.75" customHeight="1">
      <c r="A686" s="24"/>
      <c r="B686" s="24"/>
      <c r="C686" s="24"/>
      <c r="D686" s="24"/>
      <c r="E686" s="24"/>
      <c r="F686" s="24"/>
      <c r="G686" s="38"/>
      <c r="H686" s="24"/>
      <c r="I686" s="24"/>
      <c r="J686" s="24"/>
      <c r="K686" s="24"/>
      <c r="L686" s="24"/>
      <c r="M686" s="24"/>
      <c r="N686" s="23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5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</row>
    <row r="687" spans="1:51" ht="12.75" customHeight="1">
      <c r="A687" s="24"/>
      <c r="B687" s="24"/>
      <c r="C687" s="24"/>
      <c r="D687" s="24"/>
      <c r="E687" s="24"/>
      <c r="F687" s="24"/>
      <c r="G687" s="38"/>
      <c r="H687" s="24"/>
      <c r="I687" s="24"/>
      <c r="J687" s="24"/>
      <c r="K687" s="24"/>
      <c r="L687" s="24"/>
      <c r="M687" s="24"/>
      <c r="N687" s="23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5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</row>
    <row r="688" spans="1:51" ht="12.75" customHeight="1">
      <c r="A688" s="24"/>
      <c r="B688" s="24"/>
      <c r="C688" s="24"/>
      <c r="D688" s="24"/>
      <c r="E688" s="24"/>
      <c r="F688" s="24"/>
      <c r="G688" s="38"/>
      <c r="H688" s="24"/>
      <c r="I688" s="24"/>
      <c r="J688" s="24"/>
      <c r="K688" s="24"/>
      <c r="L688" s="24"/>
      <c r="M688" s="24"/>
      <c r="N688" s="23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5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</row>
    <row r="689" spans="1:51" ht="12.75" customHeight="1">
      <c r="A689" s="24"/>
      <c r="B689" s="24"/>
      <c r="C689" s="24"/>
      <c r="D689" s="24"/>
      <c r="E689" s="24"/>
      <c r="F689" s="24"/>
      <c r="G689" s="38"/>
      <c r="H689" s="24"/>
      <c r="I689" s="24"/>
      <c r="J689" s="24"/>
      <c r="K689" s="24"/>
      <c r="L689" s="24"/>
      <c r="M689" s="24"/>
      <c r="N689" s="23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5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</row>
    <row r="690" spans="1:51" ht="12.75" customHeight="1">
      <c r="A690" s="24"/>
      <c r="B690" s="24"/>
      <c r="C690" s="24"/>
      <c r="D690" s="24"/>
      <c r="E690" s="24"/>
      <c r="F690" s="24"/>
      <c r="G690" s="38"/>
      <c r="H690" s="24"/>
      <c r="I690" s="24"/>
      <c r="J690" s="24"/>
      <c r="K690" s="24"/>
      <c r="L690" s="24"/>
      <c r="M690" s="24"/>
      <c r="N690" s="23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5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</row>
    <row r="691" spans="1:51" ht="12.75" customHeight="1">
      <c r="A691" s="24"/>
      <c r="B691" s="24"/>
      <c r="C691" s="24"/>
      <c r="D691" s="24"/>
      <c r="E691" s="24"/>
      <c r="F691" s="24"/>
      <c r="G691" s="38"/>
      <c r="H691" s="24"/>
      <c r="I691" s="24"/>
      <c r="J691" s="24"/>
      <c r="K691" s="24"/>
      <c r="L691" s="24"/>
      <c r="M691" s="24"/>
      <c r="N691" s="23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5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</row>
    <row r="692" spans="1:51" ht="12.75" customHeight="1">
      <c r="A692" s="24"/>
      <c r="B692" s="24"/>
      <c r="C692" s="24"/>
      <c r="D692" s="24"/>
      <c r="E692" s="24"/>
      <c r="F692" s="24"/>
      <c r="G692" s="38"/>
      <c r="H692" s="24"/>
      <c r="I692" s="24"/>
      <c r="J692" s="24"/>
      <c r="K692" s="24"/>
      <c r="L692" s="24"/>
      <c r="M692" s="24"/>
      <c r="N692" s="23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5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</row>
    <row r="693" spans="1:51" ht="12.75" customHeight="1">
      <c r="A693" s="24"/>
      <c r="B693" s="24"/>
      <c r="C693" s="24"/>
      <c r="D693" s="24"/>
      <c r="E693" s="24"/>
      <c r="F693" s="24"/>
      <c r="G693" s="38"/>
      <c r="H693" s="24"/>
      <c r="I693" s="24"/>
      <c r="J693" s="24"/>
      <c r="K693" s="24"/>
      <c r="L693" s="24"/>
      <c r="M693" s="24"/>
      <c r="N693" s="23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5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</row>
    <row r="694" spans="1:51" ht="12.75" customHeight="1">
      <c r="A694" s="24"/>
      <c r="B694" s="24"/>
      <c r="C694" s="24"/>
      <c r="D694" s="24"/>
      <c r="E694" s="24"/>
      <c r="F694" s="24"/>
      <c r="G694" s="38"/>
      <c r="H694" s="24"/>
      <c r="I694" s="24"/>
      <c r="J694" s="24"/>
      <c r="K694" s="24"/>
      <c r="L694" s="24"/>
      <c r="M694" s="24"/>
      <c r="N694" s="23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5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</row>
    <row r="695" spans="1:51" ht="12.75" customHeight="1">
      <c r="A695" s="24"/>
      <c r="B695" s="24"/>
      <c r="C695" s="24"/>
      <c r="D695" s="24"/>
      <c r="E695" s="24"/>
      <c r="F695" s="24"/>
      <c r="G695" s="38"/>
      <c r="H695" s="24"/>
      <c r="I695" s="24"/>
      <c r="J695" s="24"/>
      <c r="K695" s="24"/>
      <c r="L695" s="24"/>
      <c r="M695" s="24"/>
      <c r="N695" s="23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5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</row>
    <row r="696" spans="1:51" ht="12.75" customHeight="1">
      <c r="A696" s="24"/>
      <c r="B696" s="24"/>
      <c r="C696" s="24"/>
      <c r="D696" s="24"/>
      <c r="E696" s="24"/>
      <c r="F696" s="24"/>
      <c r="G696" s="38"/>
      <c r="H696" s="24"/>
      <c r="I696" s="24"/>
      <c r="J696" s="24"/>
      <c r="K696" s="24"/>
      <c r="L696" s="24"/>
      <c r="M696" s="24"/>
      <c r="N696" s="23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5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</row>
    <row r="697" spans="1:51" ht="12.75" customHeight="1">
      <c r="A697" s="24"/>
      <c r="B697" s="24"/>
      <c r="C697" s="24"/>
      <c r="D697" s="24"/>
      <c r="E697" s="24"/>
      <c r="F697" s="24"/>
      <c r="G697" s="38"/>
      <c r="H697" s="24"/>
      <c r="I697" s="24"/>
      <c r="J697" s="24"/>
      <c r="K697" s="24"/>
      <c r="L697" s="24"/>
      <c r="M697" s="24"/>
      <c r="N697" s="23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5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</row>
    <row r="698" spans="1:51" ht="12.75" customHeight="1">
      <c r="A698" s="24"/>
      <c r="B698" s="24"/>
      <c r="C698" s="24"/>
      <c r="D698" s="24"/>
      <c r="E698" s="24"/>
      <c r="F698" s="24"/>
      <c r="G698" s="38"/>
      <c r="H698" s="24"/>
      <c r="I698" s="24"/>
      <c r="J698" s="24"/>
      <c r="K698" s="24"/>
      <c r="L698" s="24"/>
      <c r="M698" s="24"/>
      <c r="N698" s="23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5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</row>
    <row r="699" spans="1:51" ht="12.75" customHeight="1">
      <c r="A699" s="24"/>
      <c r="B699" s="24"/>
      <c r="C699" s="24"/>
      <c r="D699" s="24"/>
      <c r="E699" s="24"/>
      <c r="F699" s="24"/>
      <c r="G699" s="38"/>
      <c r="H699" s="24"/>
      <c r="I699" s="24"/>
      <c r="J699" s="24"/>
      <c r="K699" s="24"/>
      <c r="L699" s="24"/>
      <c r="M699" s="24"/>
      <c r="N699" s="23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5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</row>
    <row r="700" spans="1:51" ht="12.75" customHeight="1">
      <c r="A700" s="24"/>
      <c r="B700" s="24"/>
      <c r="C700" s="24"/>
      <c r="D700" s="24"/>
      <c r="E700" s="24"/>
      <c r="F700" s="24"/>
      <c r="G700" s="38"/>
      <c r="H700" s="24"/>
      <c r="I700" s="24"/>
      <c r="J700" s="24"/>
      <c r="K700" s="24"/>
      <c r="L700" s="24"/>
      <c r="M700" s="24"/>
      <c r="N700" s="23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5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</row>
    <row r="701" spans="1:51" ht="12.75" customHeight="1">
      <c r="A701" s="24"/>
      <c r="B701" s="24"/>
      <c r="C701" s="24"/>
      <c r="D701" s="24"/>
      <c r="E701" s="24"/>
      <c r="F701" s="24"/>
      <c r="G701" s="38"/>
      <c r="H701" s="24"/>
      <c r="I701" s="24"/>
      <c r="J701" s="24"/>
      <c r="K701" s="24"/>
      <c r="L701" s="24"/>
      <c r="M701" s="24"/>
      <c r="N701" s="23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5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</row>
    <row r="702" spans="1:51" ht="12.75" customHeight="1">
      <c r="A702" s="24"/>
      <c r="B702" s="24"/>
      <c r="C702" s="24"/>
      <c r="D702" s="24"/>
      <c r="E702" s="24"/>
      <c r="F702" s="24"/>
      <c r="G702" s="38"/>
      <c r="H702" s="24"/>
      <c r="I702" s="24"/>
      <c r="J702" s="24"/>
      <c r="K702" s="24"/>
      <c r="L702" s="24"/>
      <c r="M702" s="24"/>
      <c r="N702" s="23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5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</row>
    <row r="703" spans="1:51" ht="12.75" customHeight="1">
      <c r="A703" s="24"/>
      <c r="B703" s="24"/>
      <c r="C703" s="24"/>
      <c r="D703" s="24"/>
      <c r="E703" s="24"/>
      <c r="F703" s="24"/>
      <c r="G703" s="38"/>
      <c r="H703" s="24"/>
      <c r="I703" s="24"/>
      <c r="J703" s="24"/>
      <c r="K703" s="24"/>
      <c r="L703" s="24"/>
      <c r="M703" s="24"/>
      <c r="N703" s="23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5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</row>
    <row r="704" spans="1:51" ht="12.75" customHeight="1">
      <c r="A704" s="24"/>
      <c r="B704" s="24"/>
      <c r="C704" s="24"/>
      <c r="D704" s="24"/>
      <c r="E704" s="24"/>
      <c r="F704" s="24"/>
      <c r="G704" s="38"/>
      <c r="H704" s="24"/>
      <c r="I704" s="24"/>
      <c r="J704" s="24"/>
      <c r="K704" s="24"/>
      <c r="L704" s="24"/>
      <c r="M704" s="24"/>
      <c r="N704" s="23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5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</row>
    <row r="705" spans="1:51" ht="12.75" customHeight="1">
      <c r="A705" s="24"/>
      <c r="B705" s="24"/>
      <c r="C705" s="24"/>
      <c r="D705" s="24"/>
      <c r="E705" s="24"/>
      <c r="F705" s="24"/>
      <c r="G705" s="38"/>
      <c r="H705" s="24"/>
      <c r="I705" s="24"/>
      <c r="J705" s="24"/>
      <c r="K705" s="24"/>
      <c r="L705" s="24"/>
      <c r="M705" s="24"/>
      <c r="N705" s="23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5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</row>
    <row r="706" spans="1:51" ht="12.75" customHeight="1">
      <c r="A706" s="24"/>
      <c r="B706" s="24"/>
      <c r="C706" s="24"/>
      <c r="D706" s="24"/>
      <c r="E706" s="24"/>
      <c r="F706" s="24"/>
      <c r="G706" s="38"/>
      <c r="H706" s="24"/>
      <c r="I706" s="24"/>
      <c r="J706" s="24"/>
      <c r="K706" s="24"/>
      <c r="L706" s="24"/>
      <c r="M706" s="24"/>
      <c r="N706" s="23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5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</row>
    <row r="707" spans="1:51" ht="12.75" customHeight="1">
      <c r="A707" s="24"/>
      <c r="B707" s="24"/>
      <c r="C707" s="24"/>
      <c r="D707" s="24"/>
      <c r="E707" s="24"/>
      <c r="F707" s="24"/>
      <c r="G707" s="38"/>
      <c r="H707" s="24"/>
      <c r="I707" s="24"/>
      <c r="J707" s="24"/>
      <c r="K707" s="24"/>
      <c r="L707" s="24"/>
      <c r="M707" s="24"/>
      <c r="N707" s="23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5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</row>
    <row r="708" spans="1:51" ht="12.75" customHeight="1">
      <c r="A708" s="24"/>
      <c r="B708" s="24"/>
      <c r="C708" s="24"/>
      <c r="D708" s="24"/>
      <c r="E708" s="24"/>
      <c r="F708" s="24"/>
      <c r="G708" s="38"/>
      <c r="H708" s="24"/>
      <c r="I708" s="24"/>
      <c r="J708" s="24"/>
      <c r="K708" s="24"/>
      <c r="L708" s="24"/>
      <c r="M708" s="24"/>
      <c r="N708" s="23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5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</row>
    <row r="709" spans="1:51" ht="12.75" customHeight="1">
      <c r="A709" s="24"/>
      <c r="B709" s="24"/>
      <c r="C709" s="24"/>
      <c r="D709" s="24"/>
      <c r="E709" s="24"/>
      <c r="F709" s="24"/>
      <c r="G709" s="38"/>
      <c r="H709" s="24"/>
      <c r="I709" s="24"/>
      <c r="J709" s="24"/>
      <c r="K709" s="24"/>
      <c r="L709" s="24"/>
      <c r="M709" s="24"/>
      <c r="N709" s="23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5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</row>
    <row r="710" spans="1:51" ht="12.75" customHeight="1">
      <c r="A710" s="24"/>
      <c r="B710" s="24"/>
      <c r="C710" s="24"/>
      <c r="D710" s="24"/>
      <c r="E710" s="24"/>
      <c r="F710" s="24"/>
      <c r="G710" s="38"/>
      <c r="H710" s="24"/>
      <c r="I710" s="24"/>
      <c r="J710" s="24"/>
      <c r="K710" s="24"/>
      <c r="L710" s="24"/>
      <c r="M710" s="24"/>
      <c r="N710" s="23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5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</row>
    <row r="711" spans="1:51" ht="12.75" customHeight="1">
      <c r="A711" s="24"/>
      <c r="B711" s="24"/>
      <c r="C711" s="24"/>
      <c r="D711" s="24"/>
      <c r="E711" s="24"/>
      <c r="F711" s="24"/>
      <c r="G711" s="38"/>
      <c r="H711" s="24"/>
      <c r="I711" s="24"/>
      <c r="J711" s="24"/>
      <c r="K711" s="24"/>
      <c r="L711" s="24"/>
      <c r="M711" s="24"/>
      <c r="N711" s="23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5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</row>
    <row r="712" spans="1:51" ht="12.75" customHeight="1">
      <c r="A712" s="24"/>
      <c r="B712" s="24"/>
      <c r="C712" s="24"/>
      <c r="D712" s="24"/>
      <c r="E712" s="24"/>
      <c r="F712" s="24"/>
      <c r="G712" s="38"/>
      <c r="H712" s="24"/>
      <c r="I712" s="24"/>
      <c r="J712" s="24"/>
      <c r="K712" s="24"/>
      <c r="L712" s="24"/>
      <c r="M712" s="24"/>
      <c r="N712" s="23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5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</row>
    <row r="713" spans="1:51" ht="12.75" customHeight="1">
      <c r="A713" s="24"/>
      <c r="B713" s="24"/>
      <c r="C713" s="24"/>
      <c r="D713" s="24"/>
      <c r="E713" s="24"/>
      <c r="F713" s="24"/>
      <c r="G713" s="38"/>
      <c r="H713" s="24"/>
      <c r="I713" s="24"/>
      <c r="J713" s="24"/>
      <c r="K713" s="24"/>
      <c r="L713" s="24"/>
      <c r="M713" s="24"/>
      <c r="N713" s="23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5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</row>
    <row r="714" spans="1:51" ht="12.75" customHeight="1">
      <c r="A714" s="24"/>
      <c r="B714" s="24"/>
      <c r="C714" s="24"/>
      <c r="D714" s="24"/>
      <c r="E714" s="24"/>
      <c r="F714" s="24"/>
      <c r="G714" s="38"/>
      <c r="H714" s="24"/>
      <c r="I714" s="24"/>
      <c r="J714" s="24"/>
      <c r="K714" s="24"/>
      <c r="L714" s="24"/>
      <c r="M714" s="24"/>
      <c r="N714" s="23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5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</row>
    <row r="715" spans="1:51" ht="12.75" customHeight="1">
      <c r="A715" s="24"/>
      <c r="B715" s="24"/>
      <c r="C715" s="24"/>
      <c r="D715" s="24"/>
      <c r="E715" s="24"/>
      <c r="F715" s="24"/>
      <c r="G715" s="38"/>
      <c r="H715" s="24"/>
      <c r="I715" s="24"/>
      <c r="J715" s="24"/>
      <c r="K715" s="24"/>
      <c r="L715" s="24"/>
      <c r="M715" s="24"/>
      <c r="N715" s="23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5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</row>
    <row r="716" spans="1:51" ht="12.75" customHeight="1">
      <c r="A716" s="24"/>
      <c r="B716" s="24"/>
      <c r="C716" s="24"/>
      <c r="D716" s="24"/>
      <c r="E716" s="24"/>
      <c r="F716" s="24"/>
      <c r="G716" s="38"/>
      <c r="H716" s="24"/>
      <c r="I716" s="24"/>
      <c r="J716" s="24"/>
      <c r="K716" s="24"/>
      <c r="L716" s="24"/>
      <c r="M716" s="24"/>
      <c r="N716" s="23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5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</row>
    <row r="717" spans="1:51" ht="12.75" customHeight="1">
      <c r="A717" s="24"/>
      <c r="B717" s="24"/>
      <c r="C717" s="24"/>
      <c r="D717" s="24"/>
      <c r="E717" s="24"/>
      <c r="F717" s="24"/>
      <c r="G717" s="38"/>
      <c r="H717" s="24"/>
      <c r="I717" s="24"/>
      <c r="J717" s="24"/>
      <c r="K717" s="24"/>
      <c r="L717" s="24"/>
      <c r="M717" s="24"/>
      <c r="N717" s="23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5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</row>
    <row r="718" spans="1:51" ht="12.75" customHeight="1">
      <c r="A718" s="24"/>
      <c r="B718" s="24"/>
      <c r="C718" s="24"/>
      <c r="D718" s="24"/>
      <c r="E718" s="24"/>
      <c r="F718" s="24"/>
      <c r="G718" s="38"/>
      <c r="H718" s="24"/>
      <c r="I718" s="24"/>
      <c r="J718" s="24"/>
      <c r="K718" s="24"/>
      <c r="L718" s="24"/>
      <c r="M718" s="24"/>
      <c r="N718" s="23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5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</row>
    <row r="719" spans="1:51" ht="12.75" customHeight="1">
      <c r="A719" s="24"/>
      <c r="B719" s="24"/>
      <c r="C719" s="24"/>
      <c r="D719" s="24"/>
      <c r="E719" s="24"/>
      <c r="F719" s="24"/>
      <c r="G719" s="38"/>
      <c r="H719" s="24"/>
      <c r="I719" s="24"/>
      <c r="J719" s="24"/>
      <c r="K719" s="24"/>
      <c r="L719" s="24"/>
      <c r="M719" s="24"/>
      <c r="N719" s="23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5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</row>
    <row r="720" spans="1:51" ht="12.75" customHeight="1">
      <c r="A720" s="24"/>
      <c r="B720" s="24"/>
      <c r="C720" s="24"/>
      <c r="D720" s="24"/>
      <c r="E720" s="24"/>
      <c r="F720" s="24"/>
      <c r="G720" s="38"/>
      <c r="H720" s="24"/>
      <c r="I720" s="24"/>
      <c r="J720" s="24"/>
      <c r="K720" s="24"/>
      <c r="L720" s="24"/>
      <c r="M720" s="24"/>
      <c r="N720" s="23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5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</row>
    <row r="721" spans="1:51" ht="12.75" customHeight="1">
      <c r="A721" s="24"/>
      <c r="B721" s="24"/>
      <c r="C721" s="24"/>
      <c r="D721" s="24"/>
      <c r="E721" s="24"/>
      <c r="F721" s="24"/>
      <c r="G721" s="38"/>
      <c r="H721" s="24"/>
      <c r="I721" s="24"/>
      <c r="J721" s="24"/>
      <c r="K721" s="24"/>
      <c r="L721" s="24"/>
      <c r="M721" s="24"/>
      <c r="N721" s="23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5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</row>
    <row r="722" spans="1:51" ht="12.75" customHeight="1">
      <c r="A722" s="24"/>
      <c r="B722" s="24"/>
      <c r="C722" s="24"/>
      <c r="D722" s="24"/>
      <c r="E722" s="24"/>
      <c r="F722" s="24"/>
      <c r="G722" s="38"/>
      <c r="H722" s="24"/>
      <c r="I722" s="24"/>
      <c r="J722" s="24"/>
      <c r="K722" s="24"/>
      <c r="L722" s="24"/>
      <c r="M722" s="24"/>
      <c r="N722" s="23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5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</row>
    <row r="723" spans="1:51" ht="12.75" customHeight="1">
      <c r="A723" s="24"/>
      <c r="B723" s="24"/>
      <c r="C723" s="24"/>
      <c r="D723" s="24"/>
      <c r="E723" s="24"/>
      <c r="F723" s="24"/>
      <c r="G723" s="38"/>
      <c r="H723" s="24"/>
      <c r="I723" s="24"/>
      <c r="J723" s="24"/>
      <c r="K723" s="24"/>
      <c r="L723" s="24"/>
      <c r="M723" s="24"/>
      <c r="N723" s="23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5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</row>
    <row r="724" spans="1:51" ht="12.75" customHeight="1">
      <c r="A724" s="24"/>
      <c r="B724" s="24"/>
      <c r="C724" s="24"/>
      <c r="D724" s="24"/>
      <c r="E724" s="24"/>
      <c r="F724" s="24"/>
      <c r="G724" s="38"/>
      <c r="H724" s="24"/>
      <c r="I724" s="24"/>
      <c r="J724" s="24"/>
      <c r="K724" s="24"/>
      <c r="L724" s="24"/>
      <c r="M724" s="24"/>
      <c r="N724" s="23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5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</row>
    <row r="725" spans="1:51" ht="12.75" customHeight="1">
      <c r="A725" s="24"/>
      <c r="B725" s="24"/>
      <c r="C725" s="24"/>
      <c r="D725" s="24"/>
      <c r="E725" s="24"/>
      <c r="F725" s="24"/>
      <c r="G725" s="38"/>
      <c r="H725" s="24"/>
      <c r="I725" s="24"/>
      <c r="J725" s="24"/>
      <c r="K725" s="24"/>
      <c r="L725" s="24"/>
      <c r="M725" s="24"/>
      <c r="N725" s="23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5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</row>
    <row r="726" spans="1:51" ht="12.75" customHeight="1">
      <c r="A726" s="24"/>
      <c r="B726" s="24"/>
      <c r="C726" s="24"/>
      <c r="D726" s="24"/>
      <c r="E726" s="24"/>
      <c r="F726" s="24"/>
      <c r="G726" s="38"/>
      <c r="H726" s="24"/>
      <c r="I726" s="24"/>
      <c r="J726" s="24"/>
      <c r="K726" s="24"/>
      <c r="L726" s="24"/>
      <c r="M726" s="24"/>
      <c r="N726" s="23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5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</row>
    <row r="727" spans="1:51" ht="12.75" customHeight="1">
      <c r="A727" s="24"/>
      <c r="B727" s="24"/>
      <c r="C727" s="24"/>
      <c r="D727" s="24"/>
      <c r="E727" s="24"/>
      <c r="F727" s="24"/>
      <c r="G727" s="38"/>
      <c r="H727" s="24"/>
      <c r="I727" s="24"/>
      <c r="J727" s="24"/>
      <c r="K727" s="24"/>
      <c r="L727" s="24"/>
      <c r="M727" s="24"/>
      <c r="N727" s="23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5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</row>
    <row r="728" spans="1:51" ht="12.75" customHeight="1">
      <c r="A728" s="24"/>
      <c r="B728" s="24"/>
      <c r="C728" s="24"/>
      <c r="D728" s="24"/>
      <c r="E728" s="24"/>
      <c r="F728" s="24"/>
      <c r="G728" s="38"/>
      <c r="H728" s="24"/>
      <c r="I728" s="24"/>
      <c r="J728" s="24"/>
      <c r="K728" s="24"/>
      <c r="L728" s="24"/>
      <c r="M728" s="24"/>
      <c r="N728" s="23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5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</row>
    <row r="729" spans="1:51" ht="12.75" customHeight="1">
      <c r="A729" s="24"/>
      <c r="B729" s="24"/>
      <c r="C729" s="24"/>
      <c r="D729" s="24"/>
      <c r="E729" s="24"/>
      <c r="F729" s="24"/>
      <c r="G729" s="38"/>
      <c r="H729" s="24"/>
      <c r="I729" s="24"/>
      <c r="J729" s="24"/>
      <c r="K729" s="24"/>
      <c r="L729" s="24"/>
      <c r="M729" s="24"/>
      <c r="N729" s="23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5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</row>
    <row r="730" spans="1:51" ht="12.75" customHeight="1">
      <c r="A730" s="24"/>
      <c r="B730" s="24"/>
      <c r="C730" s="24"/>
      <c r="D730" s="24"/>
      <c r="E730" s="24"/>
      <c r="F730" s="24"/>
      <c r="G730" s="38"/>
      <c r="H730" s="24"/>
      <c r="I730" s="24"/>
      <c r="J730" s="24"/>
      <c r="K730" s="24"/>
      <c r="L730" s="24"/>
      <c r="M730" s="24"/>
      <c r="N730" s="23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5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</row>
    <row r="731" spans="1:51" ht="12.75" customHeight="1">
      <c r="A731" s="24"/>
      <c r="B731" s="24"/>
      <c r="C731" s="24"/>
      <c r="D731" s="24"/>
      <c r="E731" s="24"/>
      <c r="F731" s="24"/>
      <c r="G731" s="38"/>
      <c r="H731" s="24"/>
      <c r="I731" s="24"/>
      <c r="J731" s="24"/>
      <c r="K731" s="24"/>
      <c r="L731" s="24"/>
      <c r="M731" s="24"/>
      <c r="N731" s="23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5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</row>
    <row r="732" spans="1:51" ht="12.75" customHeight="1">
      <c r="A732" s="24"/>
      <c r="B732" s="24"/>
      <c r="C732" s="24"/>
      <c r="D732" s="24"/>
      <c r="E732" s="24"/>
      <c r="F732" s="24"/>
      <c r="G732" s="38"/>
      <c r="H732" s="24"/>
      <c r="I732" s="24"/>
      <c r="J732" s="24"/>
      <c r="K732" s="24"/>
      <c r="L732" s="24"/>
      <c r="M732" s="24"/>
      <c r="N732" s="23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5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</row>
    <row r="733" spans="1:51" ht="12.75" customHeight="1">
      <c r="A733" s="24"/>
      <c r="B733" s="24"/>
      <c r="C733" s="24"/>
      <c r="D733" s="24"/>
      <c r="E733" s="24"/>
      <c r="F733" s="24"/>
      <c r="G733" s="38"/>
      <c r="H733" s="24"/>
      <c r="I733" s="24"/>
      <c r="J733" s="24"/>
      <c r="K733" s="24"/>
      <c r="L733" s="24"/>
      <c r="M733" s="24"/>
      <c r="N733" s="23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5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</row>
    <row r="734" spans="1:51" ht="12.75" customHeight="1">
      <c r="A734" s="24"/>
      <c r="B734" s="24"/>
      <c r="C734" s="24"/>
      <c r="D734" s="24"/>
      <c r="E734" s="24"/>
      <c r="F734" s="24"/>
      <c r="G734" s="38"/>
      <c r="H734" s="24"/>
      <c r="I734" s="24"/>
      <c r="J734" s="24"/>
      <c r="K734" s="24"/>
      <c r="L734" s="24"/>
      <c r="M734" s="24"/>
      <c r="N734" s="23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5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</row>
    <row r="735" spans="1:51" ht="12.75" customHeight="1">
      <c r="A735" s="24"/>
      <c r="B735" s="24"/>
      <c r="C735" s="24"/>
      <c r="D735" s="24"/>
      <c r="E735" s="24"/>
      <c r="F735" s="24"/>
      <c r="G735" s="38"/>
      <c r="H735" s="24"/>
      <c r="I735" s="24"/>
      <c r="J735" s="24"/>
      <c r="K735" s="24"/>
      <c r="L735" s="24"/>
      <c r="M735" s="24"/>
      <c r="N735" s="23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5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</row>
    <row r="736" spans="1:51" ht="12.75" customHeight="1">
      <c r="A736" s="24"/>
      <c r="B736" s="24"/>
      <c r="C736" s="24"/>
      <c r="D736" s="24"/>
      <c r="E736" s="24"/>
      <c r="F736" s="24"/>
      <c r="G736" s="38"/>
      <c r="H736" s="24"/>
      <c r="I736" s="24"/>
      <c r="J736" s="24"/>
      <c r="K736" s="24"/>
      <c r="L736" s="24"/>
      <c r="M736" s="24"/>
      <c r="N736" s="23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5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</row>
    <row r="737" spans="1:51" ht="12.75" customHeight="1">
      <c r="A737" s="24"/>
      <c r="B737" s="24"/>
      <c r="C737" s="24"/>
      <c r="D737" s="24"/>
      <c r="E737" s="24"/>
      <c r="F737" s="24"/>
      <c r="G737" s="38"/>
      <c r="H737" s="24"/>
      <c r="I737" s="24"/>
      <c r="J737" s="24"/>
      <c r="K737" s="24"/>
      <c r="L737" s="24"/>
      <c r="M737" s="24"/>
      <c r="N737" s="23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5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</row>
    <row r="738" spans="1:51" ht="12.75" customHeight="1">
      <c r="A738" s="24"/>
      <c r="B738" s="24"/>
      <c r="C738" s="24"/>
      <c r="D738" s="24"/>
      <c r="E738" s="24"/>
      <c r="F738" s="24"/>
      <c r="G738" s="38"/>
      <c r="H738" s="24"/>
      <c r="I738" s="24"/>
      <c r="J738" s="24"/>
      <c r="K738" s="24"/>
      <c r="L738" s="24"/>
      <c r="M738" s="24"/>
      <c r="N738" s="23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5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</row>
    <row r="739" spans="1:51" ht="12.75" customHeight="1">
      <c r="A739" s="24"/>
      <c r="B739" s="24"/>
      <c r="C739" s="24"/>
      <c r="D739" s="24"/>
      <c r="E739" s="24"/>
      <c r="F739" s="24"/>
      <c r="G739" s="38"/>
      <c r="H739" s="24"/>
      <c r="I739" s="24"/>
      <c r="J739" s="24"/>
      <c r="K739" s="24"/>
      <c r="L739" s="24"/>
      <c r="M739" s="24"/>
      <c r="N739" s="23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5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</row>
    <row r="740" spans="1:51" ht="12.75" customHeight="1">
      <c r="A740" s="24"/>
      <c r="B740" s="24"/>
      <c r="C740" s="24"/>
      <c r="D740" s="24"/>
      <c r="E740" s="24"/>
      <c r="F740" s="24"/>
      <c r="G740" s="38"/>
      <c r="H740" s="24"/>
      <c r="I740" s="24"/>
      <c r="J740" s="24"/>
      <c r="K740" s="24"/>
      <c r="L740" s="24"/>
      <c r="M740" s="24"/>
      <c r="N740" s="23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5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</row>
    <row r="741" spans="1:51" ht="12.75" customHeight="1">
      <c r="A741" s="24"/>
      <c r="B741" s="24"/>
      <c r="C741" s="24"/>
      <c r="D741" s="24"/>
      <c r="E741" s="24"/>
      <c r="F741" s="24"/>
      <c r="G741" s="38"/>
      <c r="H741" s="24"/>
      <c r="I741" s="24"/>
      <c r="J741" s="24"/>
      <c r="K741" s="24"/>
      <c r="L741" s="24"/>
      <c r="M741" s="24"/>
      <c r="N741" s="23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5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</row>
    <row r="742" spans="1:51" ht="12.75" customHeight="1">
      <c r="A742" s="24"/>
      <c r="B742" s="24"/>
      <c r="C742" s="24"/>
      <c r="D742" s="24"/>
      <c r="E742" s="24"/>
      <c r="F742" s="24"/>
      <c r="G742" s="38"/>
      <c r="H742" s="24"/>
      <c r="I742" s="24"/>
      <c r="J742" s="24"/>
      <c r="K742" s="24"/>
      <c r="L742" s="24"/>
      <c r="M742" s="24"/>
      <c r="N742" s="23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5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</row>
    <row r="743" spans="1:51" ht="12.75" customHeight="1">
      <c r="A743" s="24"/>
      <c r="B743" s="24"/>
      <c r="C743" s="24"/>
      <c r="D743" s="24"/>
      <c r="E743" s="24"/>
      <c r="F743" s="24"/>
      <c r="G743" s="38"/>
      <c r="H743" s="24"/>
      <c r="I743" s="24"/>
      <c r="J743" s="24"/>
      <c r="K743" s="24"/>
      <c r="L743" s="24"/>
      <c r="M743" s="24"/>
      <c r="N743" s="23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5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</row>
    <row r="744" spans="1:51" ht="12.75" customHeight="1">
      <c r="A744" s="24"/>
      <c r="B744" s="24"/>
      <c r="C744" s="24"/>
      <c r="D744" s="24"/>
      <c r="E744" s="24"/>
      <c r="F744" s="24"/>
      <c r="G744" s="38"/>
      <c r="H744" s="24"/>
      <c r="I744" s="24"/>
      <c r="J744" s="24"/>
      <c r="K744" s="24"/>
      <c r="L744" s="24"/>
      <c r="M744" s="24"/>
      <c r="N744" s="23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5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</row>
    <row r="745" spans="1:51" ht="12.75" customHeight="1">
      <c r="A745" s="24"/>
      <c r="B745" s="24"/>
      <c r="C745" s="24"/>
      <c r="D745" s="24"/>
      <c r="E745" s="24"/>
      <c r="F745" s="24"/>
      <c r="G745" s="38"/>
      <c r="H745" s="24"/>
      <c r="I745" s="24"/>
      <c r="J745" s="24"/>
      <c r="K745" s="24"/>
      <c r="L745" s="24"/>
      <c r="M745" s="24"/>
      <c r="N745" s="23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5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</row>
    <row r="746" spans="1:51" ht="12.75" customHeight="1">
      <c r="A746" s="24"/>
      <c r="B746" s="24"/>
      <c r="C746" s="24"/>
      <c r="D746" s="24"/>
      <c r="E746" s="24"/>
      <c r="F746" s="24"/>
      <c r="G746" s="38"/>
      <c r="H746" s="24"/>
      <c r="I746" s="24"/>
      <c r="J746" s="24"/>
      <c r="K746" s="24"/>
      <c r="L746" s="24"/>
      <c r="M746" s="24"/>
      <c r="N746" s="23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5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</row>
    <row r="747" spans="1:51" ht="12.75" customHeight="1">
      <c r="A747" s="24"/>
      <c r="B747" s="24"/>
      <c r="C747" s="24"/>
      <c r="D747" s="24"/>
      <c r="E747" s="24"/>
      <c r="F747" s="24"/>
      <c r="G747" s="38"/>
      <c r="H747" s="24"/>
      <c r="I747" s="24"/>
      <c r="J747" s="24"/>
      <c r="K747" s="24"/>
      <c r="L747" s="24"/>
      <c r="M747" s="24"/>
      <c r="N747" s="23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5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</row>
    <row r="748" spans="1:51" ht="12.75" customHeight="1">
      <c r="A748" s="24"/>
      <c r="B748" s="24"/>
      <c r="C748" s="24"/>
      <c r="D748" s="24"/>
      <c r="E748" s="24"/>
      <c r="F748" s="24"/>
      <c r="G748" s="38"/>
      <c r="H748" s="24"/>
      <c r="I748" s="24"/>
      <c r="J748" s="24"/>
      <c r="K748" s="24"/>
      <c r="L748" s="24"/>
      <c r="M748" s="24"/>
      <c r="N748" s="23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5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</row>
    <row r="749" spans="1:51" ht="12.75" customHeight="1">
      <c r="A749" s="24"/>
      <c r="B749" s="24"/>
      <c r="C749" s="24"/>
      <c r="D749" s="24"/>
      <c r="E749" s="24"/>
      <c r="F749" s="24"/>
      <c r="G749" s="38"/>
      <c r="H749" s="24"/>
      <c r="I749" s="24"/>
      <c r="J749" s="24"/>
      <c r="K749" s="24"/>
      <c r="L749" s="24"/>
      <c r="M749" s="24"/>
      <c r="N749" s="23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5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</row>
    <row r="750" spans="1:51" ht="12.75" customHeight="1">
      <c r="A750" s="24"/>
      <c r="B750" s="24"/>
      <c r="C750" s="24"/>
      <c r="D750" s="24"/>
      <c r="E750" s="24"/>
      <c r="F750" s="24"/>
      <c r="G750" s="38"/>
      <c r="H750" s="24"/>
      <c r="I750" s="24"/>
      <c r="J750" s="24"/>
      <c r="K750" s="24"/>
      <c r="L750" s="24"/>
      <c r="M750" s="24"/>
      <c r="N750" s="23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5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</row>
    <row r="751" spans="1:51" ht="12.75" customHeight="1">
      <c r="A751" s="24"/>
      <c r="B751" s="24"/>
      <c r="C751" s="24"/>
      <c r="D751" s="24"/>
      <c r="E751" s="24"/>
      <c r="F751" s="24"/>
      <c r="G751" s="38"/>
      <c r="H751" s="24"/>
      <c r="I751" s="24"/>
      <c r="J751" s="24"/>
      <c r="K751" s="24"/>
      <c r="L751" s="24"/>
      <c r="M751" s="24"/>
      <c r="N751" s="23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5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</row>
    <row r="752" spans="1:51" ht="12.75" customHeight="1">
      <c r="A752" s="24"/>
      <c r="B752" s="24"/>
      <c r="C752" s="24"/>
      <c r="D752" s="24"/>
      <c r="E752" s="24"/>
      <c r="F752" s="24"/>
      <c r="G752" s="38"/>
      <c r="H752" s="24"/>
      <c r="I752" s="24"/>
      <c r="J752" s="24"/>
      <c r="K752" s="24"/>
      <c r="L752" s="24"/>
      <c r="M752" s="24"/>
      <c r="N752" s="23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5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</row>
    <row r="753" spans="1:51" ht="12.75" customHeight="1">
      <c r="A753" s="24"/>
      <c r="B753" s="24"/>
      <c r="C753" s="24"/>
      <c r="D753" s="24"/>
      <c r="E753" s="24"/>
      <c r="F753" s="24"/>
      <c r="G753" s="38"/>
      <c r="H753" s="24"/>
      <c r="I753" s="24"/>
      <c r="J753" s="24"/>
      <c r="K753" s="24"/>
      <c r="L753" s="24"/>
      <c r="M753" s="24"/>
      <c r="N753" s="23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5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</row>
    <row r="754" spans="1:51" ht="12.75" customHeight="1">
      <c r="A754" s="24"/>
      <c r="B754" s="24"/>
      <c r="C754" s="24"/>
      <c r="D754" s="24"/>
      <c r="E754" s="24"/>
      <c r="F754" s="24"/>
      <c r="G754" s="38"/>
      <c r="H754" s="24"/>
      <c r="I754" s="24"/>
      <c r="J754" s="24"/>
      <c r="K754" s="24"/>
      <c r="L754" s="24"/>
      <c r="M754" s="24"/>
      <c r="N754" s="23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5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</row>
    <row r="755" spans="1:51" ht="12.75" customHeight="1">
      <c r="A755" s="24"/>
      <c r="B755" s="24"/>
      <c r="C755" s="24"/>
      <c r="D755" s="24"/>
      <c r="E755" s="24"/>
      <c r="F755" s="24"/>
      <c r="G755" s="38"/>
      <c r="H755" s="24"/>
      <c r="I755" s="24"/>
      <c r="J755" s="24"/>
      <c r="K755" s="24"/>
      <c r="L755" s="24"/>
      <c r="M755" s="24"/>
      <c r="N755" s="23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5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</row>
    <row r="756" spans="1:51" ht="12.75" customHeight="1">
      <c r="A756" s="24"/>
      <c r="B756" s="24"/>
      <c r="C756" s="24"/>
      <c r="D756" s="24"/>
      <c r="E756" s="24"/>
      <c r="F756" s="24"/>
      <c r="G756" s="38"/>
      <c r="H756" s="24"/>
      <c r="I756" s="24"/>
      <c r="J756" s="24"/>
      <c r="K756" s="24"/>
      <c r="L756" s="24"/>
      <c r="M756" s="24"/>
      <c r="N756" s="23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5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</row>
    <row r="757" spans="1:51" ht="12.75" customHeight="1">
      <c r="A757" s="24"/>
      <c r="B757" s="24"/>
      <c r="C757" s="24"/>
      <c r="D757" s="24"/>
      <c r="E757" s="24"/>
      <c r="F757" s="24"/>
      <c r="G757" s="38"/>
      <c r="H757" s="24"/>
      <c r="I757" s="24"/>
      <c r="J757" s="24"/>
      <c r="K757" s="24"/>
      <c r="L757" s="24"/>
      <c r="M757" s="24"/>
      <c r="N757" s="23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5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</row>
    <row r="758" spans="1:51" ht="12.75" customHeight="1">
      <c r="A758" s="24"/>
      <c r="B758" s="24"/>
      <c r="C758" s="24"/>
      <c r="D758" s="24"/>
      <c r="E758" s="24"/>
      <c r="F758" s="24"/>
      <c r="G758" s="38"/>
      <c r="H758" s="24"/>
      <c r="I758" s="24"/>
      <c r="J758" s="24"/>
      <c r="K758" s="24"/>
      <c r="L758" s="24"/>
      <c r="M758" s="24"/>
      <c r="N758" s="23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5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</row>
    <row r="759" spans="1:51" ht="12.75" customHeight="1">
      <c r="A759" s="24"/>
      <c r="B759" s="24"/>
      <c r="C759" s="24"/>
      <c r="D759" s="24"/>
      <c r="E759" s="24"/>
      <c r="F759" s="24"/>
      <c r="G759" s="38"/>
      <c r="H759" s="24"/>
      <c r="I759" s="24"/>
      <c r="J759" s="24"/>
      <c r="K759" s="24"/>
      <c r="L759" s="24"/>
      <c r="M759" s="24"/>
      <c r="N759" s="23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5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</row>
    <row r="760" spans="1:51" ht="12.75" customHeight="1">
      <c r="A760" s="24"/>
      <c r="B760" s="24"/>
      <c r="C760" s="24"/>
      <c r="D760" s="24"/>
      <c r="E760" s="24"/>
      <c r="F760" s="24"/>
      <c r="G760" s="38"/>
      <c r="H760" s="24"/>
      <c r="I760" s="24"/>
      <c r="J760" s="24"/>
      <c r="K760" s="24"/>
      <c r="L760" s="24"/>
      <c r="M760" s="24"/>
      <c r="N760" s="23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5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</row>
    <row r="761" spans="1:51" ht="12.75" customHeight="1">
      <c r="A761" s="24"/>
      <c r="B761" s="24"/>
      <c r="C761" s="24"/>
      <c r="D761" s="24"/>
      <c r="E761" s="24"/>
      <c r="F761" s="24"/>
      <c r="G761" s="38"/>
      <c r="H761" s="24"/>
      <c r="I761" s="24"/>
      <c r="J761" s="24"/>
      <c r="K761" s="24"/>
      <c r="L761" s="24"/>
      <c r="M761" s="24"/>
      <c r="N761" s="23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5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</row>
    <row r="762" spans="1:51" ht="12.75" customHeight="1">
      <c r="A762" s="24"/>
      <c r="B762" s="24"/>
      <c r="C762" s="24"/>
      <c r="D762" s="24"/>
      <c r="E762" s="24"/>
      <c r="F762" s="24"/>
      <c r="G762" s="38"/>
      <c r="H762" s="24"/>
      <c r="I762" s="24"/>
      <c r="J762" s="24"/>
      <c r="K762" s="24"/>
      <c r="L762" s="24"/>
      <c r="M762" s="24"/>
      <c r="N762" s="23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5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</row>
    <row r="763" spans="1:51" ht="12.75" customHeight="1">
      <c r="A763" s="24"/>
      <c r="B763" s="24"/>
      <c r="C763" s="24"/>
      <c r="D763" s="24"/>
      <c r="E763" s="24"/>
      <c r="F763" s="24"/>
      <c r="G763" s="38"/>
      <c r="H763" s="24"/>
      <c r="I763" s="24"/>
      <c r="J763" s="24"/>
      <c r="K763" s="24"/>
      <c r="L763" s="24"/>
      <c r="M763" s="24"/>
      <c r="N763" s="23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5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</row>
    <row r="764" spans="1:51" ht="12.75" customHeight="1">
      <c r="A764" s="24"/>
      <c r="B764" s="24"/>
      <c r="C764" s="24"/>
      <c r="D764" s="24"/>
      <c r="E764" s="24"/>
      <c r="F764" s="24"/>
      <c r="G764" s="38"/>
      <c r="H764" s="24"/>
      <c r="I764" s="24"/>
      <c r="J764" s="24"/>
      <c r="K764" s="24"/>
      <c r="L764" s="24"/>
      <c r="M764" s="24"/>
      <c r="N764" s="23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5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</row>
    <row r="765" spans="1:51" ht="12.75" customHeight="1">
      <c r="A765" s="24"/>
      <c r="B765" s="24"/>
      <c r="C765" s="24"/>
      <c r="D765" s="24"/>
      <c r="E765" s="24"/>
      <c r="F765" s="24"/>
      <c r="G765" s="38"/>
      <c r="H765" s="24"/>
      <c r="I765" s="24"/>
      <c r="J765" s="24"/>
      <c r="K765" s="24"/>
      <c r="L765" s="24"/>
      <c r="M765" s="24"/>
      <c r="N765" s="23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5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</row>
    <row r="766" spans="1:51" ht="12.75" customHeight="1">
      <c r="A766" s="24"/>
      <c r="B766" s="24"/>
      <c r="C766" s="24"/>
      <c r="D766" s="24"/>
      <c r="E766" s="24"/>
      <c r="F766" s="24"/>
      <c r="G766" s="38"/>
      <c r="H766" s="24"/>
      <c r="I766" s="24"/>
      <c r="J766" s="24"/>
      <c r="K766" s="24"/>
      <c r="L766" s="24"/>
      <c r="M766" s="24"/>
      <c r="N766" s="23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5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</row>
    <row r="767" spans="1:51" ht="12.75" customHeight="1">
      <c r="A767" s="24"/>
      <c r="B767" s="24"/>
      <c r="C767" s="24"/>
      <c r="D767" s="24"/>
      <c r="E767" s="24"/>
      <c r="F767" s="24"/>
      <c r="G767" s="38"/>
      <c r="H767" s="24"/>
      <c r="I767" s="24"/>
      <c r="J767" s="24"/>
      <c r="K767" s="24"/>
      <c r="L767" s="24"/>
      <c r="M767" s="24"/>
      <c r="N767" s="23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5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</row>
    <row r="768" spans="1:51" ht="12.75" customHeight="1">
      <c r="A768" s="24"/>
      <c r="B768" s="24"/>
      <c r="C768" s="24"/>
      <c r="D768" s="24"/>
      <c r="E768" s="24"/>
      <c r="F768" s="24"/>
      <c r="G768" s="38"/>
      <c r="H768" s="24"/>
      <c r="I768" s="24"/>
      <c r="J768" s="24"/>
      <c r="K768" s="24"/>
      <c r="L768" s="24"/>
      <c r="M768" s="24"/>
      <c r="N768" s="23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5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</row>
    <row r="769" spans="1:51" ht="12.75" customHeight="1">
      <c r="A769" s="24"/>
      <c r="B769" s="24"/>
      <c r="C769" s="24"/>
      <c r="D769" s="24"/>
      <c r="E769" s="24"/>
      <c r="F769" s="24"/>
      <c r="G769" s="38"/>
      <c r="H769" s="24"/>
      <c r="I769" s="24"/>
      <c r="J769" s="24"/>
      <c r="K769" s="24"/>
      <c r="L769" s="24"/>
      <c r="M769" s="24"/>
      <c r="N769" s="23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5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</row>
    <row r="770" spans="1:51" ht="12.75" customHeight="1">
      <c r="A770" s="24"/>
      <c r="B770" s="24"/>
      <c r="C770" s="24"/>
      <c r="D770" s="24"/>
      <c r="E770" s="24"/>
      <c r="F770" s="24"/>
      <c r="G770" s="38"/>
      <c r="H770" s="24"/>
      <c r="I770" s="24"/>
      <c r="J770" s="24"/>
      <c r="K770" s="24"/>
      <c r="L770" s="24"/>
      <c r="M770" s="24"/>
      <c r="N770" s="23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5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</row>
    <row r="771" spans="1:51" ht="12.75" customHeight="1">
      <c r="A771" s="24"/>
      <c r="B771" s="24"/>
      <c r="C771" s="24"/>
      <c r="D771" s="24"/>
      <c r="E771" s="24"/>
      <c r="F771" s="24"/>
      <c r="G771" s="38"/>
      <c r="H771" s="24"/>
      <c r="I771" s="24"/>
      <c r="J771" s="24"/>
      <c r="K771" s="24"/>
      <c r="L771" s="24"/>
      <c r="M771" s="24"/>
      <c r="N771" s="23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5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</row>
    <row r="772" spans="1:51" ht="12.75" customHeight="1">
      <c r="A772" s="24"/>
      <c r="B772" s="24"/>
      <c r="C772" s="24"/>
      <c r="D772" s="24"/>
      <c r="E772" s="24"/>
      <c r="F772" s="24"/>
      <c r="G772" s="38"/>
      <c r="H772" s="24"/>
      <c r="I772" s="24"/>
      <c r="J772" s="24"/>
      <c r="K772" s="24"/>
      <c r="L772" s="24"/>
      <c r="M772" s="24"/>
      <c r="N772" s="23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5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</row>
    <row r="773" spans="1:51" ht="12.75" customHeight="1">
      <c r="A773" s="24"/>
      <c r="B773" s="24"/>
      <c r="C773" s="24"/>
      <c r="D773" s="24"/>
      <c r="E773" s="24"/>
      <c r="F773" s="24"/>
      <c r="G773" s="38"/>
      <c r="H773" s="24"/>
      <c r="I773" s="24"/>
      <c r="J773" s="24"/>
      <c r="K773" s="24"/>
      <c r="L773" s="24"/>
      <c r="M773" s="24"/>
      <c r="N773" s="23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5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</row>
    <row r="774" spans="1:51" ht="12.75" customHeight="1">
      <c r="A774" s="24"/>
      <c r="B774" s="24"/>
      <c r="C774" s="24"/>
      <c r="D774" s="24"/>
      <c r="E774" s="24"/>
      <c r="F774" s="24"/>
      <c r="G774" s="38"/>
      <c r="H774" s="24"/>
      <c r="I774" s="24"/>
      <c r="J774" s="24"/>
      <c r="K774" s="24"/>
      <c r="L774" s="24"/>
      <c r="M774" s="24"/>
      <c r="N774" s="23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5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</row>
    <row r="775" spans="1:51" ht="12.75" customHeight="1">
      <c r="A775" s="24"/>
      <c r="B775" s="24"/>
      <c r="C775" s="24"/>
      <c r="D775" s="24"/>
      <c r="E775" s="24"/>
      <c r="F775" s="24"/>
      <c r="G775" s="38"/>
      <c r="H775" s="24"/>
      <c r="I775" s="24"/>
      <c r="J775" s="24"/>
      <c r="K775" s="24"/>
      <c r="L775" s="24"/>
      <c r="M775" s="24"/>
      <c r="N775" s="23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5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</row>
    <row r="776" spans="1:51" ht="12.75" customHeight="1">
      <c r="A776" s="24"/>
      <c r="B776" s="24"/>
      <c r="C776" s="24"/>
      <c r="D776" s="24"/>
      <c r="E776" s="24"/>
      <c r="F776" s="24"/>
      <c r="G776" s="38"/>
      <c r="H776" s="24"/>
      <c r="I776" s="24"/>
      <c r="J776" s="24"/>
      <c r="K776" s="24"/>
      <c r="L776" s="24"/>
      <c r="M776" s="24"/>
      <c r="N776" s="23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5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</row>
    <row r="777" spans="1:51" ht="12.75" customHeight="1">
      <c r="A777" s="24"/>
      <c r="B777" s="24"/>
      <c r="C777" s="24"/>
      <c r="D777" s="24"/>
      <c r="E777" s="24"/>
      <c r="F777" s="24"/>
      <c r="G777" s="38"/>
      <c r="H777" s="24"/>
      <c r="I777" s="24"/>
      <c r="J777" s="24"/>
      <c r="K777" s="24"/>
      <c r="L777" s="24"/>
      <c r="M777" s="24"/>
      <c r="N777" s="23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5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</row>
    <row r="778" spans="1:51" ht="12.75" customHeight="1">
      <c r="A778" s="24"/>
      <c r="B778" s="24"/>
      <c r="C778" s="24"/>
      <c r="D778" s="24"/>
      <c r="E778" s="24"/>
      <c r="F778" s="24"/>
      <c r="G778" s="38"/>
      <c r="H778" s="24"/>
      <c r="I778" s="24"/>
      <c r="J778" s="24"/>
      <c r="K778" s="24"/>
      <c r="L778" s="24"/>
      <c r="M778" s="24"/>
      <c r="N778" s="23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5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</row>
    <row r="779" spans="1:51" ht="12.75" customHeight="1">
      <c r="A779" s="24"/>
      <c r="B779" s="24"/>
      <c r="C779" s="24"/>
      <c r="D779" s="24"/>
      <c r="E779" s="24"/>
      <c r="F779" s="24"/>
      <c r="G779" s="38"/>
      <c r="H779" s="24"/>
      <c r="I779" s="24"/>
      <c r="J779" s="24"/>
      <c r="K779" s="24"/>
      <c r="L779" s="24"/>
      <c r="M779" s="24"/>
      <c r="N779" s="23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5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</row>
    <row r="780" spans="1:51" ht="12.75" customHeight="1">
      <c r="A780" s="24"/>
      <c r="B780" s="24"/>
      <c r="C780" s="24"/>
      <c r="D780" s="24"/>
      <c r="E780" s="24"/>
      <c r="F780" s="24"/>
      <c r="G780" s="38"/>
      <c r="H780" s="24"/>
      <c r="I780" s="24"/>
      <c r="J780" s="24"/>
      <c r="K780" s="24"/>
      <c r="L780" s="24"/>
      <c r="M780" s="24"/>
      <c r="N780" s="23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5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</row>
    <row r="781" spans="1:51" ht="12.75" customHeight="1">
      <c r="A781" s="24"/>
      <c r="B781" s="24"/>
      <c r="C781" s="24"/>
      <c r="D781" s="24"/>
      <c r="E781" s="24"/>
      <c r="F781" s="24"/>
      <c r="G781" s="38"/>
      <c r="H781" s="24"/>
      <c r="I781" s="24"/>
      <c r="J781" s="24"/>
      <c r="K781" s="24"/>
      <c r="L781" s="24"/>
      <c r="M781" s="24"/>
      <c r="N781" s="23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5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</row>
    <row r="782" spans="1:51" ht="12.75" customHeight="1">
      <c r="A782" s="24"/>
      <c r="B782" s="24"/>
      <c r="C782" s="24"/>
      <c r="D782" s="24"/>
      <c r="E782" s="24"/>
      <c r="F782" s="24"/>
      <c r="G782" s="38"/>
      <c r="H782" s="24"/>
      <c r="I782" s="24"/>
      <c r="J782" s="24"/>
      <c r="K782" s="24"/>
      <c r="L782" s="24"/>
      <c r="M782" s="24"/>
      <c r="N782" s="23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5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</row>
    <row r="783" spans="1:51" ht="12.75" customHeight="1">
      <c r="A783" s="24"/>
      <c r="B783" s="24"/>
      <c r="C783" s="24"/>
      <c r="D783" s="24"/>
      <c r="E783" s="24"/>
      <c r="F783" s="24"/>
      <c r="G783" s="38"/>
      <c r="H783" s="24"/>
      <c r="I783" s="24"/>
      <c r="J783" s="24"/>
      <c r="K783" s="24"/>
      <c r="L783" s="24"/>
      <c r="M783" s="24"/>
      <c r="N783" s="23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5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</row>
    <row r="784" spans="1:51" ht="12.75" customHeight="1">
      <c r="A784" s="24"/>
      <c r="B784" s="24"/>
      <c r="C784" s="24"/>
      <c r="D784" s="24"/>
      <c r="E784" s="24"/>
      <c r="F784" s="24"/>
      <c r="G784" s="38"/>
      <c r="H784" s="24"/>
      <c r="I784" s="24"/>
      <c r="J784" s="24"/>
      <c r="K784" s="24"/>
      <c r="L784" s="24"/>
      <c r="M784" s="24"/>
      <c r="N784" s="23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5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</row>
    <row r="785" spans="1:51" ht="12.75" customHeight="1">
      <c r="A785" s="24"/>
      <c r="B785" s="24"/>
      <c r="C785" s="24"/>
      <c r="D785" s="24"/>
      <c r="E785" s="24"/>
      <c r="F785" s="24"/>
      <c r="G785" s="38"/>
      <c r="H785" s="24"/>
      <c r="I785" s="24"/>
      <c r="J785" s="24"/>
      <c r="K785" s="24"/>
      <c r="L785" s="24"/>
      <c r="M785" s="24"/>
      <c r="N785" s="23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5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</row>
    <row r="786" spans="1:51" ht="12.75" customHeight="1">
      <c r="A786" s="24"/>
      <c r="B786" s="24"/>
      <c r="C786" s="24"/>
      <c r="D786" s="24"/>
      <c r="E786" s="24"/>
      <c r="F786" s="24"/>
      <c r="G786" s="38"/>
      <c r="H786" s="24"/>
      <c r="I786" s="24"/>
      <c r="J786" s="24"/>
      <c r="K786" s="24"/>
      <c r="L786" s="24"/>
      <c r="M786" s="24"/>
      <c r="N786" s="23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5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</row>
    <row r="787" spans="1:51" ht="12.75" customHeight="1">
      <c r="A787" s="24"/>
      <c r="B787" s="24"/>
      <c r="C787" s="24"/>
      <c r="D787" s="24"/>
      <c r="E787" s="24"/>
      <c r="F787" s="24"/>
      <c r="G787" s="38"/>
      <c r="H787" s="24"/>
      <c r="I787" s="24"/>
      <c r="J787" s="24"/>
      <c r="K787" s="24"/>
      <c r="L787" s="24"/>
      <c r="M787" s="24"/>
      <c r="N787" s="23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5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</row>
    <row r="788" spans="1:51" ht="12.75" customHeight="1">
      <c r="A788" s="24"/>
      <c r="B788" s="24"/>
      <c r="C788" s="24"/>
      <c r="D788" s="24"/>
      <c r="E788" s="24"/>
      <c r="F788" s="24"/>
      <c r="G788" s="38"/>
      <c r="H788" s="24"/>
      <c r="I788" s="24"/>
      <c r="J788" s="24"/>
      <c r="K788" s="24"/>
      <c r="L788" s="24"/>
      <c r="M788" s="24"/>
      <c r="N788" s="23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5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</row>
    <row r="789" spans="1:51" ht="12.75" customHeight="1">
      <c r="A789" s="24"/>
      <c r="B789" s="24"/>
      <c r="C789" s="24"/>
      <c r="D789" s="24"/>
      <c r="E789" s="24"/>
      <c r="F789" s="24"/>
      <c r="G789" s="38"/>
      <c r="H789" s="24"/>
      <c r="I789" s="24"/>
      <c r="J789" s="24"/>
      <c r="K789" s="24"/>
      <c r="L789" s="24"/>
      <c r="M789" s="24"/>
      <c r="N789" s="23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5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</row>
    <row r="790" spans="1:51" ht="12.75" customHeight="1">
      <c r="A790" s="24"/>
      <c r="B790" s="24"/>
      <c r="C790" s="24"/>
      <c r="D790" s="24"/>
      <c r="E790" s="24"/>
      <c r="F790" s="24"/>
      <c r="G790" s="38"/>
      <c r="H790" s="24"/>
      <c r="I790" s="24"/>
      <c r="J790" s="24"/>
      <c r="K790" s="24"/>
      <c r="L790" s="24"/>
      <c r="M790" s="24"/>
      <c r="N790" s="23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5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</row>
    <row r="791" spans="1:51" ht="12.75" customHeight="1">
      <c r="A791" s="24"/>
      <c r="B791" s="24"/>
      <c r="C791" s="24"/>
      <c r="D791" s="24"/>
      <c r="E791" s="24"/>
      <c r="F791" s="24"/>
      <c r="G791" s="38"/>
      <c r="H791" s="24"/>
      <c r="I791" s="24"/>
      <c r="J791" s="24"/>
      <c r="K791" s="24"/>
      <c r="L791" s="24"/>
      <c r="M791" s="24"/>
      <c r="N791" s="23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5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</row>
    <row r="792" spans="1:51" ht="12.75" customHeight="1">
      <c r="A792" s="24"/>
      <c r="B792" s="24"/>
      <c r="C792" s="24"/>
      <c r="D792" s="24"/>
      <c r="E792" s="24"/>
      <c r="F792" s="24"/>
      <c r="G792" s="38"/>
      <c r="H792" s="24"/>
      <c r="I792" s="24"/>
      <c r="J792" s="24"/>
      <c r="K792" s="24"/>
      <c r="L792" s="24"/>
      <c r="M792" s="24"/>
      <c r="N792" s="23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5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</row>
    <row r="793" spans="1:51" ht="12.75" customHeight="1">
      <c r="A793" s="24"/>
      <c r="B793" s="24"/>
      <c r="C793" s="24"/>
      <c r="D793" s="24"/>
      <c r="E793" s="24"/>
      <c r="F793" s="24"/>
      <c r="G793" s="38"/>
      <c r="H793" s="24"/>
      <c r="I793" s="24"/>
      <c r="J793" s="24"/>
      <c r="K793" s="24"/>
      <c r="L793" s="24"/>
      <c r="M793" s="24"/>
      <c r="N793" s="23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5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</row>
    <row r="794" spans="1:51" ht="12.75" customHeight="1">
      <c r="A794" s="24"/>
      <c r="B794" s="24"/>
      <c r="C794" s="24"/>
      <c r="D794" s="24"/>
      <c r="E794" s="24"/>
      <c r="F794" s="24"/>
      <c r="G794" s="38"/>
      <c r="H794" s="24"/>
      <c r="I794" s="24"/>
      <c r="J794" s="24"/>
      <c r="K794" s="24"/>
      <c r="L794" s="24"/>
      <c r="M794" s="24"/>
      <c r="N794" s="23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5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</row>
    <row r="795" spans="1:51" ht="12.75" customHeight="1">
      <c r="A795" s="24"/>
      <c r="B795" s="24"/>
      <c r="C795" s="24"/>
      <c r="D795" s="24"/>
      <c r="E795" s="24"/>
      <c r="F795" s="24"/>
      <c r="G795" s="38"/>
      <c r="H795" s="24"/>
      <c r="I795" s="24"/>
      <c r="J795" s="24"/>
      <c r="K795" s="24"/>
      <c r="L795" s="24"/>
      <c r="M795" s="24"/>
      <c r="N795" s="23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5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</row>
    <row r="796" spans="1:51" ht="12.75" customHeight="1">
      <c r="A796" s="24"/>
      <c r="B796" s="24"/>
      <c r="C796" s="24"/>
      <c r="D796" s="24"/>
      <c r="E796" s="24"/>
      <c r="F796" s="24"/>
      <c r="G796" s="38"/>
      <c r="H796" s="24"/>
      <c r="I796" s="24"/>
      <c r="J796" s="24"/>
      <c r="K796" s="24"/>
      <c r="L796" s="24"/>
      <c r="M796" s="24"/>
      <c r="N796" s="23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5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</row>
    <row r="797" spans="1:51" ht="12.75" customHeight="1">
      <c r="A797" s="24"/>
      <c r="B797" s="24"/>
      <c r="C797" s="24"/>
      <c r="D797" s="24"/>
      <c r="E797" s="24"/>
      <c r="F797" s="24"/>
      <c r="G797" s="38"/>
      <c r="H797" s="24"/>
      <c r="I797" s="24"/>
      <c r="J797" s="24"/>
      <c r="K797" s="24"/>
      <c r="L797" s="24"/>
      <c r="M797" s="24"/>
      <c r="N797" s="23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5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</row>
    <row r="798" spans="1:51" ht="12.75" customHeight="1">
      <c r="A798" s="24"/>
      <c r="B798" s="24"/>
      <c r="C798" s="24"/>
      <c r="D798" s="24"/>
      <c r="E798" s="24"/>
      <c r="F798" s="24"/>
      <c r="G798" s="38"/>
      <c r="H798" s="24"/>
      <c r="I798" s="24"/>
      <c r="J798" s="24"/>
      <c r="K798" s="24"/>
      <c r="L798" s="24"/>
      <c r="M798" s="24"/>
      <c r="N798" s="23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5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</row>
    <row r="799" spans="1:51" ht="12.75" customHeight="1">
      <c r="A799" s="24"/>
      <c r="B799" s="24"/>
      <c r="C799" s="24"/>
      <c r="D799" s="24"/>
      <c r="E799" s="24"/>
      <c r="F799" s="24"/>
      <c r="G799" s="38"/>
      <c r="H799" s="24"/>
      <c r="I799" s="24"/>
      <c r="J799" s="24"/>
      <c r="K799" s="24"/>
      <c r="L799" s="24"/>
      <c r="M799" s="24"/>
      <c r="N799" s="23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5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</row>
    <row r="800" spans="1:51" ht="12.75" customHeight="1">
      <c r="A800" s="24"/>
      <c r="B800" s="24"/>
      <c r="C800" s="24"/>
      <c r="D800" s="24"/>
      <c r="E800" s="24"/>
      <c r="F800" s="24"/>
      <c r="G800" s="38"/>
      <c r="H800" s="24"/>
      <c r="I800" s="24"/>
      <c r="J800" s="24"/>
      <c r="K800" s="24"/>
      <c r="L800" s="24"/>
      <c r="M800" s="24"/>
      <c r="N800" s="23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5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</row>
    <row r="801" spans="1:51" ht="12.75" customHeight="1">
      <c r="A801" s="24"/>
      <c r="B801" s="24"/>
      <c r="C801" s="24"/>
      <c r="D801" s="24"/>
      <c r="E801" s="24"/>
      <c r="F801" s="24"/>
      <c r="G801" s="38"/>
      <c r="H801" s="24"/>
      <c r="I801" s="24"/>
      <c r="J801" s="24"/>
      <c r="K801" s="24"/>
      <c r="L801" s="24"/>
      <c r="M801" s="24"/>
      <c r="N801" s="23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5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</row>
    <row r="802" spans="1:51" ht="12.75" customHeight="1">
      <c r="A802" s="24"/>
      <c r="B802" s="24"/>
      <c r="C802" s="24"/>
      <c r="D802" s="24"/>
      <c r="E802" s="24"/>
      <c r="F802" s="24"/>
      <c r="G802" s="38"/>
      <c r="H802" s="24"/>
      <c r="I802" s="24"/>
      <c r="J802" s="24"/>
      <c r="K802" s="24"/>
      <c r="L802" s="24"/>
      <c r="M802" s="24"/>
      <c r="N802" s="23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5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</row>
    <row r="803" spans="1:51" ht="12.75" customHeight="1">
      <c r="A803" s="24"/>
      <c r="B803" s="24"/>
      <c r="C803" s="24"/>
      <c r="D803" s="24"/>
      <c r="E803" s="24"/>
      <c r="F803" s="24"/>
      <c r="G803" s="38"/>
      <c r="H803" s="24"/>
      <c r="I803" s="24"/>
      <c r="J803" s="24"/>
      <c r="K803" s="24"/>
      <c r="L803" s="24"/>
      <c r="M803" s="24"/>
      <c r="N803" s="23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5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</row>
    <row r="804" spans="1:51" ht="12.75" customHeight="1">
      <c r="A804" s="24"/>
      <c r="B804" s="24"/>
      <c r="C804" s="24"/>
      <c r="D804" s="24"/>
      <c r="E804" s="24"/>
      <c r="F804" s="24"/>
      <c r="G804" s="38"/>
      <c r="H804" s="24"/>
      <c r="I804" s="24"/>
      <c r="J804" s="24"/>
      <c r="K804" s="24"/>
      <c r="L804" s="24"/>
      <c r="M804" s="24"/>
      <c r="N804" s="23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5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</row>
    <row r="805" spans="1:51" ht="12.75" customHeight="1">
      <c r="A805" s="24"/>
      <c r="B805" s="24"/>
      <c r="C805" s="24"/>
      <c r="D805" s="24"/>
      <c r="E805" s="24"/>
      <c r="F805" s="24"/>
      <c r="G805" s="38"/>
      <c r="H805" s="24"/>
      <c r="I805" s="24"/>
      <c r="J805" s="24"/>
      <c r="K805" s="24"/>
      <c r="L805" s="24"/>
      <c r="M805" s="24"/>
      <c r="N805" s="23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5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</row>
    <row r="806" spans="1:51" ht="12.75" customHeight="1">
      <c r="A806" s="24"/>
      <c r="B806" s="24"/>
      <c r="C806" s="24"/>
      <c r="D806" s="24"/>
      <c r="E806" s="24"/>
      <c r="F806" s="24"/>
      <c r="G806" s="38"/>
      <c r="H806" s="24"/>
      <c r="I806" s="24"/>
      <c r="J806" s="24"/>
      <c r="K806" s="24"/>
      <c r="L806" s="24"/>
      <c r="M806" s="24"/>
      <c r="N806" s="23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5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</row>
    <row r="807" spans="1:51" ht="12.75" customHeight="1">
      <c r="A807" s="24"/>
      <c r="B807" s="24"/>
      <c r="C807" s="24"/>
      <c r="D807" s="24"/>
      <c r="E807" s="24"/>
      <c r="F807" s="24"/>
      <c r="G807" s="38"/>
      <c r="H807" s="24"/>
      <c r="I807" s="24"/>
      <c r="J807" s="24"/>
      <c r="K807" s="24"/>
      <c r="L807" s="24"/>
      <c r="M807" s="24"/>
      <c r="N807" s="23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5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</row>
    <row r="808" spans="1:51" ht="12.75" customHeight="1">
      <c r="A808" s="24"/>
      <c r="B808" s="24"/>
      <c r="C808" s="24"/>
      <c r="D808" s="24"/>
      <c r="E808" s="24"/>
      <c r="F808" s="24"/>
      <c r="G808" s="38"/>
      <c r="H808" s="24"/>
      <c r="I808" s="24"/>
      <c r="J808" s="24"/>
      <c r="K808" s="24"/>
      <c r="L808" s="24"/>
      <c r="M808" s="24"/>
      <c r="N808" s="23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5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</row>
    <row r="809" spans="1:51" ht="12.75" customHeight="1">
      <c r="A809" s="24"/>
      <c r="B809" s="24"/>
      <c r="C809" s="24"/>
      <c r="D809" s="24"/>
      <c r="E809" s="24"/>
      <c r="F809" s="24"/>
      <c r="G809" s="38"/>
      <c r="H809" s="24"/>
      <c r="I809" s="24"/>
      <c r="J809" s="24"/>
      <c r="K809" s="24"/>
      <c r="L809" s="24"/>
      <c r="M809" s="24"/>
      <c r="N809" s="23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5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</row>
    <row r="810" spans="1:51" ht="12.75" customHeight="1">
      <c r="A810" s="24"/>
      <c r="B810" s="24"/>
      <c r="C810" s="24"/>
      <c r="D810" s="24"/>
      <c r="E810" s="24"/>
      <c r="F810" s="24"/>
      <c r="G810" s="38"/>
      <c r="H810" s="24"/>
      <c r="I810" s="24"/>
      <c r="J810" s="24"/>
      <c r="K810" s="24"/>
      <c r="L810" s="24"/>
      <c r="M810" s="24"/>
      <c r="N810" s="23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5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</row>
    <row r="811" spans="1:51" ht="12.75" customHeight="1">
      <c r="A811" s="24"/>
      <c r="B811" s="24"/>
      <c r="C811" s="24"/>
      <c r="D811" s="24"/>
      <c r="E811" s="24"/>
      <c r="F811" s="24"/>
      <c r="G811" s="38"/>
      <c r="H811" s="24"/>
      <c r="I811" s="24"/>
      <c r="J811" s="24"/>
      <c r="K811" s="24"/>
      <c r="L811" s="24"/>
      <c r="M811" s="24"/>
      <c r="N811" s="23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5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</row>
    <row r="812" spans="1:51" ht="12.75" customHeight="1">
      <c r="A812" s="24"/>
      <c r="B812" s="24"/>
      <c r="C812" s="24"/>
      <c r="D812" s="24"/>
      <c r="E812" s="24"/>
      <c r="F812" s="24"/>
      <c r="G812" s="38"/>
      <c r="H812" s="24"/>
      <c r="I812" s="24"/>
      <c r="J812" s="24"/>
      <c r="K812" s="24"/>
      <c r="L812" s="24"/>
      <c r="M812" s="24"/>
      <c r="N812" s="23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5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</row>
    <row r="813" spans="1:51" ht="12.75" customHeight="1">
      <c r="A813" s="24"/>
      <c r="B813" s="24"/>
      <c r="C813" s="24"/>
      <c r="D813" s="24"/>
      <c r="E813" s="24"/>
      <c r="F813" s="24"/>
      <c r="G813" s="38"/>
      <c r="H813" s="24"/>
      <c r="I813" s="24"/>
      <c r="J813" s="24"/>
      <c r="K813" s="24"/>
      <c r="L813" s="24"/>
      <c r="M813" s="24"/>
      <c r="N813" s="23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5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</row>
    <row r="814" spans="1:51" ht="12.75" customHeight="1">
      <c r="A814" s="24"/>
      <c r="B814" s="24"/>
      <c r="C814" s="24"/>
      <c r="D814" s="24"/>
      <c r="E814" s="24"/>
      <c r="F814" s="24"/>
      <c r="G814" s="38"/>
      <c r="H814" s="24"/>
      <c r="I814" s="24"/>
      <c r="J814" s="24"/>
      <c r="K814" s="24"/>
      <c r="L814" s="24"/>
      <c r="M814" s="24"/>
      <c r="N814" s="23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5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</row>
    <row r="815" spans="1:51" ht="12.75" customHeight="1">
      <c r="A815" s="24"/>
      <c r="B815" s="24"/>
      <c r="C815" s="24"/>
      <c r="D815" s="24"/>
      <c r="E815" s="24"/>
      <c r="F815" s="24"/>
      <c r="G815" s="38"/>
      <c r="H815" s="24"/>
      <c r="I815" s="24"/>
      <c r="J815" s="24"/>
      <c r="K815" s="24"/>
      <c r="L815" s="24"/>
      <c r="M815" s="24"/>
      <c r="N815" s="23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5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</row>
    <row r="816" spans="1:51" ht="12.75" customHeight="1">
      <c r="A816" s="24"/>
      <c r="B816" s="24"/>
      <c r="C816" s="24"/>
      <c r="D816" s="24"/>
      <c r="E816" s="24"/>
      <c r="F816" s="24"/>
      <c r="G816" s="38"/>
      <c r="H816" s="24"/>
      <c r="I816" s="24"/>
      <c r="J816" s="24"/>
      <c r="K816" s="24"/>
      <c r="L816" s="24"/>
      <c r="M816" s="24"/>
      <c r="N816" s="23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5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</row>
    <row r="817" spans="1:51" ht="12.75" customHeight="1">
      <c r="A817" s="24"/>
      <c r="B817" s="24"/>
      <c r="C817" s="24"/>
      <c r="D817" s="24"/>
      <c r="E817" s="24"/>
      <c r="F817" s="24"/>
      <c r="G817" s="38"/>
      <c r="H817" s="24"/>
      <c r="I817" s="24"/>
      <c r="J817" s="24"/>
      <c r="K817" s="24"/>
      <c r="L817" s="24"/>
      <c r="M817" s="24"/>
      <c r="N817" s="23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5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</row>
    <row r="818" spans="1:51" ht="12.75" customHeight="1">
      <c r="A818" s="24"/>
      <c r="B818" s="24"/>
      <c r="C818" s="24"/>
      <c r="D818" s="24"/>
      <c r="E818" s="24"/>
      <c r="F818" s="24"/>
      <c r="G818" s="38"/>
      <c r="H818" s="24"/>
      <c r="I818" s="24"/>
      <c r="J818" s="24"/>
      <c r="K818" s="24"/>
      <c r="L818" s="24"/>
      <c r="M818" s="24"/>
      <c r="N818" s="23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5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</row>
    <row r="819" spans="1:51" ht="12.75" customHeight="1">
      <c r="A819" s="24"/>
      <c r="B819" s="24"/>
      <c r="C819" s="24"/>
      <c r="D819" s="24"/>
      <c r="E819" s="24"/>
      <c r="F819" s="24"/>
      <c r="G819" s="38"/>
      <c r="H819" s="24"/>
      <c r="I819" s="24"/>
      <c r="J819" s="24"/>
      <c r="K819" s="24"/>
      <c r="L819" s="24"/>
      <c r="M819" s="24"/>
      <c r="N819" s="23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5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</row>
    <row r="820" spans="1:51" ht="12.75" customHeight="1">
      <c r="A820" s="24"/>
      <c r="B820" s="24"/>
      <c r="C820" s="24"/>
      <c r="D820" s="24"/>
      <c r="E820" s="24"/>
      <c r="F820" s="24"/>
      <c r="G820" s="38"/>
      <c r="H820" s="24"/>
      <c r="I820" s="24"/>
      <c r="J820" s="24"/>
      <c r="K820" s="24"/>
      <c r="L820" s="24"/>
      <c r="M820" s="24"/>
      <c r="N820" s="23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5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</row>
    <row r="821" spans="1:51" ht="12.75" customHeight="1">
      <c r="A821" s="24"/>
      <c r="B821" s="24"/>
      <c r="C821" s="24"/>
      <c r="D821" s="24"/>
      <c r="E821" s="24"/>
      <c r="F821" s="24"/>
      <c r="G821" s="38"/>
      <c r="H821" s="24"/>
      <c r="I821" s="24"/>
      <c r="J821" s="24"/>
      <c r="K821" s="24"/>
      <c r="L821" s="24"/>
      <c r="M821" s="24"/>
      <c r="N821" s="23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5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</row>
    <row r="822" spans="1:51" ht="12.75" customHeight="1">
      <c r="A822" s="24"/>
      <c r="B822" s="24"/>
      <c r="C822" s="24"/>
      <c r="D822" s="24"/>
      <c r="E822" s="24"/>
      <c r="F822" s="24"/>
      <c r="G822" s="38"/>
      <c r="H822" s="24"/>
      <c r="I822" s="24"/>
      <c r="J822" s="24"/>
      <c r="K822" s="24"/>
      <c r="L822" s="24"/>
      <c r="M822" s="24"/>
      <c r="N822" s="23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5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</row>
    <row r="823" spans="1:51" ht="12.75" customHeight="1">
      <c r="A823" s="24"/>
      <c r="B823" s="24"/>
      <c r="C823" s="24"/>
      <c r="D823" s="24"/>
      <c r="E823" s="24"/>
      <c r="F823" s="24"/>
      <c r="G823" s="38"/>
      <c r="H823" s="24"/>
      <c r="I823" s="24"/>
      <c r="J823" s="24"/>
      <c r="K823" s="24"/>
      <c r="L823" s="24"/>
      <c r="M823" s="24"/>
      <c r="N823" s="23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5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</row>
    <row r="824" spans="1:51" ht="12.75" customHeight="1">
      <c r="A824" s="24"/>
      <c r="B824" s="24"/>
      <c r="C824" s="24"/>
      <c r="D824" s="24"/>
      <c r="E824" s="24"/>
      <c r="F824" s="24"/>
      <c r="G824" s="38"/>
      <c r="H824" s="24"/>
      <c r="I824" s="24"/>
      <c r="J824" s="24"/>
      <c r="K824" s="24"/>
      <c r="L824" s="24"/>
      <c r="M824" s="24"/>
      <c r="N824" s="23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5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</row>
    <row r="825" spans="1:51" ht="12.75" customHeight="1">
      <c r="A825" s="24"/>
      <c r="B825" s="24"/>
      <c r="C825" s="24"/>
      <c r="D825" s="24"/>
      <c r="E825" s="24"/>
      <c r="F825" s="24"/>
      <c r="G825" s="38"/>
      <c r="H825" s="24"/>
      <c r="I825" s="24"/>
      <c r="J825" s="24"/>
      <c r="K825" s="24"/>
      <c r="L825" s="24"/>
      <c r="M825" s="24"/>
      <c r="N825" s="23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5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</row>
    <row r="826" spans="1:51" ht="12.75" customHeight="1">
      <c r="A826" s="24"/>
      <c r="B826" s="24"/>
      <c r="C826" s="24"/>
      <c r="D826" s="24"/>
      <c r="E826" s="24"/>
      <c r="F826" s="24"/>
      <c r="G826" s="38"/>
      <c r="H826" s="24"/>
      <c r="I826" s="24"/>
      <c r="J826" s="24"/>
      <c r="K826" s="24"/>
      <c r="L826" s="24"/>
      <c r="M826" s="24"/>
      <c r="N826" s="23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5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</row>
    <row r="827" spans="1:51" ht="12.75" customHeight="1">
      <c r="A827" s="24"/>
      <c r="B827" s="24"/>
      <c r="C827" s="24"/>
      <c r="D827" s="24"/>
      <c r="E827" s="24"/>
      <c r="F827" s="24"/>
      <c r="G827" s="38"/>
      <c r="H827" s="24"/>
      <c r="I827" s="24"/>
      <c r="J827" s="24"/>
      <c r="K827" s="24"/>
      <c r="L827" s="24"/>
      <c r="M827" s="24"/>
      <c r="N827" s="23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5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</row>
    <row r="828" spans="1:51" ht="12.75" customHeight="1">
      <c r="A828" s="24"/>
      <c r="B828" s="24"/>
      <c r="C828" s="24"/>
      <c r="D828" s="24"/>
      <c r="E828" s="24"/>
      <c r="F828" s="24"/>
      <c r="G828" s="38"/>
      <c r="H828" s="24"/>
      <c r="I828" s="24"/>
      <c r="J828" s="24"/>
      <c r="K828" s="24"/>
      <c r="L828" s="24"/>
      <c r="M828" s="24"/>
      <c r="N828" s="23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5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</row>
    <row r="829" spans="1:51" ht="12.75" customHeight="1">
      <c r="A829" s="24"/>
      <c r="B829" s="24"/>
      <c r="C829" s="24"/>
      <c r="D829" s="24"/>
      <c r="E829" s="24"/>
      <c r="F829" s="24"/>
      <c r="G829" s="38"/>
      <c r="H829" s="24"/>
      <c r="I829" s="24"/>
      <c r="J829" s="24"/>
      <c r="K829" s="24"/>
      <c r="L829" s="24"/>
      <c r="M829" s="24"/>
      <c r="N829" s="23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5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</row>
    <row r="830" spans="1:51" ht="12.75" customHeight="1">
      <c r="A830" s="24"/>
      <c r="B830" s="24"/>
      <c r="C830" s="24"/>
      <c r="D830" s="24"/>
      <c r="E830" s="24"/>
      <c r="F830" s="24"/>
      <c r="G830" s="38"/>
      <c r="H830" s="24"/>
      <c r="I830" s="24"/>
      <c r="J830" s="24"/>
      <c r="K830" s="24"/>
      <c r="L830" s="24"/>
      <c r="M830" s="24"/>
      <c r="N830" s="23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5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</row>
    <row r="831" spans="1:51" ht="12.75" customHeight="1">
      <c r="A831" s="24"/>
      <c r="B831" s="24"/>
      <c r="C831" s="24"/>
      <c r="D831" s="24"/>
      <c r="E831" s="24"/>
      <c r="F831" s="24"/>
      <c r="G831" s="38"/>
      <c r="H831" s="24"/>
      <c r="I831" s="24"/>
      <c r="J831" s="24"/>
      <c r="K831" s="24"/>
      <c r="L831" s="24"/>
      <c r="M831" s="24"/>
      <c r="N831" s="23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5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</row>
    <row r="832" spans="1:51" ht="12.75" customHeight="1">
      <c r="A832" s="24"/>
      <c r="B832" s="24"/>
      <c r="C832" s="24"/>
      <c r="D832" s="24"/>
      <c r="E832" s="24"/>
      <c r="F832" s="24"/>
      <c r="G832" s="38"/>
      <c r="H832" s="24"/>
      <c r="I832" s="24"/>
      <c r="J832" s="24"/>
      <c r="K832" s="24"/>
      <c r="L832" s="24"/>
      <c r="M832" s="24"/>
      <c r="N832" s="23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5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</row>
    <row r="833" spans="1:51" ht="12.75" customHeight="1">
      <c r="A833" s="24"/>
      <c r="B833" s="24"/>
      <c r="C833" s="24"/>
      <c r="D833" s="24"/>
      <c r="E833" s="24"/>
      <c r="F833" s="24"/>
      <c r="G833" s="38"/>
      <c r="H833" s="24"/>
      <c r="I833" s="24"/>
      <c r="J833" s="24"/>
      <c r="K833" s="24"/>
      <c r="L833" s="24"/>
      <c r="M833" s="24"/>
      <c r="N833" s="23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5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</row>
    <row r="834" spans="1:51" ht="12.75" customHeight="1">
      <c r="A834" s="24"/>
      <c r="B834" s="24"/>
      <c r="C834" s="24"/>
      <c r="D834" s="24"/>
      <c r="E834" s="24"/>
      <c r="F834" s="24"/>
      <c r="G834" s="38"/>
      <c r="H834" s="24"/>
      <c r="I834" s="24"/>
      <c r="J834" s="24"/>
      <c r="K834" s="24"/>
      <c r="L834" s="24"/>
      <c r="M834" s="24"/>
      <c r="N834" s="23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5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</row>
    <row r="835" spans="1:51" ht="12.75" customHeight="1">
      <c r="A835" s="24"/>
      <c r="B835" s="24"/>
      <c r="C835" s="24"/>
      <c r="D835" s="24"/>
      <c r="E835" s="24"/>
      <c r="F835" s="24"/>
      <c r="G835" s="38"/>
      <c r="H835" s="24"/>
      <c r="I835" s="24"/>
      <c r="J835" s="24"/>
      <c r="K835" s="24"/>
      <c r="L835" s="24"/>
      <c r="M835" s="24"/>
      <c r="N835" s="23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5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</row>
    <row r="836" spans="1:51" ht="12.75" customHeight="1">
      <c r="A836" s="24"/>
      <c r="B836" s="24"/>
      <c r="C836" s="24"/>
      <c r="D836" s="24"/>
      <c r="E836" s="24"/>
      <c r="F836" s="24"/>
      <c r="G836" s="38"/>
      <c r="H836" s="24"/>
      <c r="I836" s="24"/>
      <c r="J836" s="24"/>
      <c r="K836" s="24"/>
      <c r="L836" s="24"/>
      <c r="M836" s="24"/>
      <c r="N836" s="23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5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</row>
    <row r="837" spans="1:51" ht="12.75" customHeight="1">
      <c r="A837" s="24"/>
      <c r="B837" s="24"/>
      <c r="C837" s="24"/>
      <c r="D837" s="24"/>
      <c r="E837" s="24"/>
      <c r="F837" s="24"/>
      <c r="G837" s="38"/>
      <c r="H837" s="24"/>
      <c r="I837" s="24"/>
      <c r="J837" s="24"/>
      <c r="K837" s="24"/>
      <c r="L837" s="24"/>
      <c r="M837" s="24"/>
      <c r="N837" s="23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5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</row>
    <row r="838" spans="1:51" ht="12.75" customHeight="1">
      <c r="A838" s="24"/>
      <c r="B838" s="24"/>
      <c r="C838" s="24"/>
      <c r="D838" s="24"/>
      <c r="E838" s="24"/>
      <c r="F838" s="24"/>
      <c r="G838" s="38"/>
      <c r="H838" s="24"/>
      <c r="I838" s="24"/>
      <c r="J838" s="24"/>
      <c r="K838" s="24"/>
      <c r="L838" s="24"/>
      <c r="M838" s="24"/>
      <c r="N838" s="23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5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</row>
    <row r="839" spans="1:51" ht="12.75" customHeight="1">
      <c r="A839" s="24"/>
      <c r="B839" s="24"/>
      <c r="C839" s="24"/>
      <c r="D839" s="24"/>
      <c r="E839" s="24"/>
      <c r="F839" s="24"/>
      <c r="G839" s="38"/>
      <c r="H839" s="24"/>
      <c r="I839" s="24"/>
      <c r="J839" s="24"/>
      <c r="K839" s="24"/>
      <c r="L839" s="24"/>
      <c r="M839" s="24"/>
      <c r="N839" s="23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5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</row>
    <row r="840" spans="1:51" ht="12.75" customHeight="1">
      <c r="A840" s="24"/>
      <c r="B840" s="24"/>
      <c r="C840" s="24"/>
      <c r="D840" s="24"/>
      <c r="E840" s="24"/>
      <c r="F840" s="24"/>
      <c r="G840" s="38"/>
      <c r="H840" s="24"/>
      <c r="I840" s="24"/>
      <c r="J840" s="24"/>
      <c r="K840" s="24"/>
      <c r="L840" s="24"/>
      <c r="M840" s="24"/>
      <c r="N840" s="23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5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</row>
    <row r="841" spans="1:51" ht="12.75" customHeight="1">
      <c r="A841" s="24"/>
      <c r="B841" s="24"/>
      <c r="C841" s="24"/>
      <c r="D841" s="24"/>
      <c r="E841" s="24"/>
      <c r="F841" s="24"/>
      <c r="G841" s="38"/>
      <c r="H841" s="24"/>
      <c r="I841" s="24"/>
      <c r="J841" s="24"/>
      <c r="K841" s="24"/>
      <c r="L841" s="24"/>
      <c r="M841" s="24"/>
      <c r="N841" s="23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5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</row>
    <row r="842" spans="1:51" ht="12.75" customHeight="1">
      <c r="A842" s="24"/>
      <c r="B842" s="24"/>
      <c r="C842" s="24"/>
      <c r="D842" s="24"/>
      <c r="E842" s="24"/>
      <c r="F842" s="24"/>
      <c r="G842" s="38"/>
      <c r="H842" s="24"/>
      <c r="I842" s="24"/>
      <c r="J842" s="24"/>
      <c r="K842" s="24"/>
      <c r="L842" s="24"/>
      <c r="M842" s="24"/>
      <c r="N842" s="23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5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</row>
    <row r="843" spans="1:51" ht="12.75" customHeight="1">
      <c r="A843" s="24"/>
      <c r="B843" s="24"/>
      <c r="C843" s="24"/>
      <c r="D843" s="24"/>
      <c r="E843" s="24"/>
      <c r="F843" s="24"/>
      <c r="G843" s="38"/>
      <c r="H843" s="24"/>
      <c r="I843" s="24"/>
      <c r="J843" s="24"/>
      <c r="K843" s="24"/>
      <c r="L843" s="24"/>
      <c r="M843" s="24"/>
      <c r="N843" s="23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5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</row>
    <row r="844" spans="1:51" ht="12.75" customHeight="1">
      <c r="A844" s="24"/>
      <c r="B844" s="24"/>
      <c r="C844" s="24"/>
      <c r="D844" s="24"/>
      <c r="E844" s="24"/>
      <c r="F844" s="24"/>
      <c r="G844" s="38"/>
      <c r="H844" s="24"/>
      <c r="I844" s="24"/>
      <c r="J844" s="24"/>
      <c r="K844" s="24"/>
      <c r="L844" s="24"/>
      <c r="M844" s="24"/>
      <c r="N844" s="23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5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</row>
    <row r="845" spans="1:51" ht="12.75" customHeight="1">
      <c r="A845" s="24"/>
      <c r="B845" s="24"/>
      <c r="C845" s="24"/>
      <c r="D845" s="24"/>
      <c r="E845" s="24"/>
      <c r="F845" s="24"/>
      <c r="G845" s="38"/>
      <c r="H845" s="24"/>
      <c r="I845" s="24"/>
      <c r="J845" s="24"/>
      <c r="K845" s="24"/>
      <c r="L845" s="24"/>
      <c r="M845" s="24"/>
      <c r="N845" s="23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5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</row>
    <row r="846" spans="1:51" ht="12.75" customHeight="1">
      <c r="A846" s="24"/>
      <c r="B846" s="24"/>
      <c r="C846" s="24"/>
      <c r="D846" s="24"/>
      <c r="E846" s="24"/>
      <c r="F846" s="24"/>
      <c r="G846" s="38"/>
      <c r="H846" s="24"/>
      <c r="I846" s="24"/>
      <c r="J846" s="24"/>
      <c r="K846" s="24"/>
      <c r="L846" s="24"/>
      <c r="M846" s="24"/>
      <c r="N846" s="23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5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</row>
    <row r="847" spans="1:51" ht="12.75" customHeight="1">
      <c r="A847" s="24"/>
      <c r="B847" s="24"/>
      <c r="C847" s="24"/>
      <c r="D847" s="24"/>
      <c r="E847" s="24"/>
      <c r="F847" s="24"/>
      <c r="G847" s="38"/>
      <c r="H847" s="24"/>
      <c r="I847" s="24"/>
      <c r="J847" s="24"/>
      <c r="K847" s="24"/>
      <c r="L847" s="24"/>
      <c r="M847" s="24"/>
      <c r="N847" s="23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5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</row>
    <row r="848" spans="1:51" ht="12.75" customHeight="1">
      <c r="A848" s="24"/>
      <c r="B848" s="24"/>
      <c r="C848" s="24"/>
      <c r="D848" s="24"/>
      <c r="E848" s="24"/>
      <c r="F848" s="24"/>
      <c r="G848" s="38"/>
      <c r="H848" s="24"/>
      <c r="I848" s="24"/>
      <c r="J848" s="24"/>
      <c r="K848" s="24"/>
      <c r="L848" s="24"/>
      <c r="M848" s="24"/>
      <c r="N848" s="23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5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</row>
    <row r="849" spans="1:51" ht="12.75" customHeight="1">
      <c r="A849" s="24"/>
      <c r="B849" s="24"/>
      <c r="C849" s="24"/>
      <c r="D849" s="24"/>
      <c r="E849" s="24"/>
      <c r="F849" s="24"/>
      <c r="G849" s="38"/>
      <c r="H849" s="24"/>
      <c r="I849" s="24"/>
      <c r="J849" s="24"/>
      <c r="K849" s="24"/>
      <c r="L849" s="24"/>
      <c r="M849" s="24"/>
      <c r="N849" s="23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5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</row>
    <row r="850" spans="1:51" ht="12.75" customHeight="1">
      <c r="A850" s="24"/>
      <c r="B850" s="24"/>
      <c r="C850" s="24"/>
      <c r="D850" s="24"/>
      <c r="E850" s="24"/>
      <c r="F850" s="24"/>
      <c r="G850" s="38"/>
      <c r="H850" s="24"/>
      <c r="I850" s="24"/>
      <c r="J850" s="24"/>
      <c r="K850" s="24"/>
      <c r="L850" s="24"/>
      <c r="M850" s="24"/>
      <c r="N850" s="23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5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</row>
    <row r="851" spans="1:51" ht="12.75" customHeight="1">
      <c r="A851" s="24"/>
      <c r="B851" s="24"/>
      <c r="C851" s="24"/>
      <c r="D851" s="24"/>
      <c r="E851" s="24"/>
      <c r="F851" s="24"/>
      <c r="G851" s="38"/>
      <c r="H851" s="24"/>
      <c r="I851" s="24"/>
      <c r="J851" s="24"/>
      <c r="K851" s="24"/>
      <c r="L851" s="24"/>
      <c r="M851" s="24"/>
      <c r="N851" s="23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5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</row>
    <row r="852" spans="1:51" ht="12.75" customHeight="1">
      <c r="A852" s="24"/>
      <c r="B852" s="24"/>
      <c r="C852" s="24"/>
      <c r="D852" s="24"/>
      <c r="E852" s="24"/>
      <c r="F852" s="24"/>
      <c r="G852" s="38"/>
      <c r="H852" s="24"/>
      <c r="I852" s="24"/>
      <c r="J852" s="24"/>
      <c r="K852" s="24"/>
      <c r="L852" s="24"/>
      <c r="M852" s="24"/>
      <c r="N852" s="23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5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</row>
    <row r="853" spans="1:51" ht="12.75" customHeight="1">
      <c r="A853" s="24"/>
      <c r="B853" s="24"/>
      <c r="C853" s="24"/>
      <c r="D853" s="24"/>
      <c r="E853" s="24"/>
      <c r="F853" s="24"/>
      <c r="G853" s="38"/>
      <c r="H853" s="24"/>
      <c r="I853" s="24"/>
      <c r="J853" s="24"/>
      <c r="K853" s="24"/>
      <c r="L853" s="24"/>
      <c r="M853" s="24"/>
      <c r="N853" s="23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5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</row>
    <row r="854" spans="1:51" ht="12.75" customHeight="1">
      <c r="A854" s="24"/>
      <c r="B854" s="24"/>
      <c r="C854" s="24"/>
      <c r="D854" s="24"/>
      <c r="E854" s="24"/>
      <c r="F854" s="24"/>
      <c r="G854" s="38"/>
      <c r="H854" s="24"/>
      <c r="I854" s="24"/>
      <c r="J854" s="24"/>
      <c r="K854" s="24"/>
      <c r="L854" s="24"/>
      <c r="M854" s="24"/>
      <c r="N854" s="23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5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</row>
    <row r="855" spans="1:51" ht="12.75" customHeight="1">
      <c r="A855" s="24"/>
      <c r="B855" s="24"/>
      <c r="C855" s="24"/>
      <c r="D855" s="24"/>
      <c r="E855" s="24"/>
      <c r="F855" s="24"/>
      <c r="G855" s="38"/>
      <c r="H855" s="24"/>
      <c r="I855" s="24"/>
      <c r="J855" s="24"/>
      <c r="K855" s="24"/>
      <c r="L855" s="24"/>
      <c r="M855" s="24"/>
      <c r="N855" s="23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5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</row>
    <row r="856" spans="1:51" ht="12.75" customHeight="1">
      <c r="A856" s="24"/>
      <c r="B856" s="24"/>
      <c r="C856" s="24"/>
      <c r="D856" s="24"/>
      <c r="E856" s="24"/>
      <c r="F856" s="24"/>
      <c r="G856" s="38"/>
      <c r="H856" s="24"/>
      <c r="I856" s="24"/>
      <c r="J856" s="24"/>
      <c r="K856" s="24"/>
      <c r="L856" s="24"/>
      <c r="M856" s="24"/>
      <c r="N856" s="23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5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</row>
    <row r="857" spans="1:51" ht="12.75" customHeight="1">
      <c r="A857" s="24"/>
      <c r="B857" s="24"/>
      <c r="C857" s="24"/>
      <c r="D857" s="24"/>
      <c r="E857" s="24"/>
      <c r="F857" s="24"/>
      <c r="G857" s="38"/>
      <c r="H857" s="24"/>
      <c r="I857" s="24"/>
      <c r="J857" s="24"/>
      <c r="K857" s="24"/>
      <c r="L857" s="24"/>
      <c r="M857" s="24"/>
      <c r="N857" s="23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5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</row>
    <row r="858" spans="1:51" ht="12.75" customHeight="1">
      <c r="A858" s="24"/>
      <c r="B858" s="24"/>
      <c r="C858" s="24"/>
      <c r="D858" s="24"/>
      <c r="E858" s="24"/>
      <c r="F858" s="24"/>
      <c r="G858" s="38"/>
      <c r="H858" s="24"/>
      <c r="I858" s="24"/>
      <c r="J858" s="24"/>
      <c r="K858" s="24"/>
      <c r="L858" s="24"/>
      <c r="M858" s="24"/>
      <c r="N858" s="23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5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</row>
    <row r="859" spans="1:51" ht="12.75" customHeight="1">
      <c r="A859" s="24"/>
      <c r="B859" s="24"/>
      <c r="C859" s="24"/>
      <c r="D859" s="24"/>
      <c r="E859" s="24"/>
      <c r="F859" s="24"/>
      <c r="G859" s="38"/>
      <c r="H859" s="24"/>
      <c r="I859" s="24"/>
      <c r="J859" s="24"/>
      <c r="K859" s="24"/>
      <c r="L859" s="24"/>
      <c r="M859" s="24"/>
      <c r="N859" s="23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5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</row>
    <row r="860" spans="1:51" ht="12.75" customHeight="1">
      <c r="A860" s="24"/>
      <c r="B860" s="24"/>
      <c r="C860" s="24"/>
      <c r="D860" s="24"/>
      <c r="E860" s="24"/>
      <c r="F860" s="24"/>
      <c r="G860" s="38"/>
      <c r="H860" s="24"/>
      <c r="I860" s="24"/>
      <c r="J860" s="24"/>
      <c r="K860" s="24"/>
      <c r="L860" s="24"/>
      <c r="M860" s="24"/>
      <c r="N860" s="23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5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</row>
    <row r="861" spans="1:51" ht="12.75" customHeight="1">
      <c r="A861" s="24"/>
      <c r="B861" s="24"/>
      <c r="C861" s="24"/>
      <c r="D861" s="24"/>
      <c r="E861" s="24"/>
      <c r="F861" s="24"/>
      <c r="G861" s="38"/>
      <c r="H861" s="24"/>
      <c r="I861" s="24"/>
      <c r="J861" s="24"/>
      <c r="K861" s="24"/>
      <c r="L861" s="24"/>
      <c r="M861" s="24"/>
      <c r="N861" s="23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5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</row>
    <row r="862" spans="1:51" ht="12.75" customHeight="1">
      <c r="A862" s="24"/>
      <c r="B862" s="24"/>
      <c r="C862" s="24"/>
      <c r="D862" s="24"/>
      <c r="E862" s="24"/>
      <c r="F862" s="24"/>
      <c r="G862" s="38"/>
      <c r="H862" s="24"/>
      <c r="I862" s="24"/>
      <c r="J862" s="24"/>
      <c r="K862" s="24"/>
      <c r="L862" s="24"/>
      <c r="M862" s="24"/>
      <c r="N862" s="23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5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</row>
    <row r="863" spans="1:51" ht="12.75" customHeight="1">
      <c r="A863" s="24"/>
      <c r="B863" s="24"/>
      <c r="C863" s="24"/>
      <c r="D863" s="24"/>
      <c r="E863" s="24"/>
      <c r="F863" s="24"/>
      <c r="G863" s="38"/>
      <c r="H863" s="24"/>
      <c r="I863" s="24"/>
      <c r="J863" s="24"/>
      <c r="K863" s="24"/>
      <c r="L863" s="24"/>
      <c r="M863" s="24"/>
      <c r="N863" s="23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5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</row>
    <row r="864" spans="1:51" ht="12.75" customHeight="1">
      <c r="A864" s="24"/>
      <c r="B864" s="24"/>
      <c r="C864" s="24"/>
      <c r="D864" s="24"/>
      <c r="E864" s="24"/>
      <c r="F864" s="24"/>
      <c r="G864" s="38"/>
      <c r="H864" s="24"/>
      <c r="I864" s="24"/>
      <c r="J864" s="24"/>
      <c r="K864" s="24"/>
      <c r="L864" s="24"/>
      <c r="M864" s="24"/>
      <c r="N864" s="23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5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</row>
    <row r="865" spans="1:51" ht="12.75" customHeight="1">
      <c r="A865" s="24"/>
      <c r="B865" s="24"/>
      <c r="C865" s="24"/>
      <c r="D865" s="24"/>
      <c r="E865" s="24"/>
      <c r="F865" s="24"/>
      <c r="G865" s="38"/>
      <c r="H865" s="24"/>
      <c r="I865" s="24"/>
      <c r="J865" s="24"/>
      <c r="K865" s="24"/>
      <c r="L865" s="24"/>
      <c r="M865" s="24"/>
      <c r="N865" s="23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5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</row>
    <row r="866" spans="1:51" ht="12.75" customHeight="1">
      <c r="A866" s="24"/>
      <c r="B866" s="24"/>
      <c r="C866" s="24"/>
      <c r="D866" s="24"/>
      <c r="E866" s="24"/>
      <c r="F866" s="24"/>
      <c r="G866" s="38"/>
      <c r="H866" s="24"/>
      <c r="I866" s="24"/>
      <c r="J866" s="24"/>
      <c r="K866" s="24"/>
      <c r="L866" s="24"/>
      <c r="M866" s="24"/>
      <c r="N866" s="23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5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</row>
    <row r="867" spans="1:51" ht="12.75" customHeight="1">
      <c r="A867" s="24"/>
      <c r="B867" s="24"/>
      <c r="C867" s="24"/>
      <c r="D867" s="24"/>
      <c r="E867" s="24"/>
      <c r="F867" s="24"/>
      <c r="G867" s="38"/>
      <c r="H867" s="24"/>
      <c r="I867" s="24"/>
      <c r="J867" s="24"/>
      <c r="K867" s="24"/>
      <c r="L867" s="24"/>
      <c r="M867" s="24"/>
      <c r="N867" s="23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5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</row>
    <row r="868" spans="1:51" ht="12.75" customHeight="1">
      <c r="A868" s="24"/>
      <c r="B868" s="24"/>
      <c r="C868" s="24"/>
      <c r="D868" s="24"/>
      <c r="E868" s="24"/>
      <c r="F868" s="24"/>
      <c r="G868" s="38"/>
      <c r="H868" s="24"/>
      <c r="I868" s="24"/>
      <c r="J868" s="24"/>
      <c r="K868" s="24"/>
      <c r="L868" s="24"/>
      <c r="M868" s="24"/>
      <c r="N868" s="23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5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</row>
    <row r="869" spans="1:51" ht="12.75" customHeight="1">
      <c r="A869" s="24"/>
      <c r="B869" s="24"/>
      <c r="C869" s="24"/>
      <c r="D869" s="24"/>
      <c r="E869" s="24"/>
      <c r="F869" s="24"/>
      <c r="G869" s="38"/>
      <c r="H869" s="24"/>
      <c r="I869" s="24"/>
      <c r="J869" s="24"/>
      <c r="K869" s="24"/>
      <c r="L869" s="24"/>
      <c r="M869" s="24"/>
      <c r="N869" s="23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5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</row>
    <row r="870" spans="1:51" ht="12.75" customHeight="1">
      <c r="A870" s="24"/>
      <c r="B870" s="24"/>
      <c r="C870" s="24"/>
      <c r="D870" s="24"/>
      <c r="E870" s="24"/>
      <c r="F870" s="24"/>
      <c r="G870" s="38"/>
      <c r="H870" s="24"/>
      <c r="I870" s="24"/>
      <c r="J870" s="24"/>
      <c r="K870" s="24"/>
      <c r="L870" s="24"/>
      <c r="M870" s="24"/>
      <c r="N870" s="23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5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</row>
    <row r="871" spans="1:51" ht="12.75" customHeight="1">
      <c r="A871" s="24"/>
      <c r="B871" s="24"/>
      <c r="C871" s="24"/>
      <c r="D871" s="24"/>
      <c r="E871" s="24"/>
      <c r="F871" s="24"/>
      <c r="G871" s="38"/>
      <c r="H871" s="24"/>
      <c r="I871" s="24"/>
      <c r="J871" s="24"/>
      <c r="K871" s="24"/>
      <c r="L871" s="24"/>
      <c r="M871" s="24"/>
      <c r="N871" s="23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5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</row>
    <row r="872" spans="1:51" ht="12.75" customHeight="1">
      <c r="A872" s="24"/>
      <c r="B872" s="24"/>
      <c r="C872" s="24"/>
      <c r="D872" s="24"/>
      <c r="E872" s="24"/>
      <c r="F872" s="24"/>
      <c r="G872" s="38"/>
      <c r="H872" s="24"/>
      <c r="I872" s="24"/>
      <c r="J872" s="24"/>
      <c r="K872" s="24"/>
      <c r="L872" s="24"/>
      <c r="M872" s="24"/>
      <c r="N872" s="23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5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</row>
    <row r="873" spans="1:51" ht="12.75" customHeight="1">
      <c r="A873" s="24"/>
      <c r="B873" s="24"/>
      <c r="C873" s="24"/>
      <c r="D873" s="24"/>
      <c r="E873" s="24"/>
      <c r="F873" s="24"/>
      <c r="G873" s="38"/>
      <c r="H873" s="24"/>
      <c r="I873" s="24"/>
      <c r="J873" s="24"/>
      <c r="K873" s="24"/>
      <c r="L873" s="24"/>
      <c r="M873" s="24"/>
      <c r="N873" s="23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5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</row>
    <row r="874" spans="1:51" ht="12.75" customHeight="1">
      <c r="A874" s="24"/>
      <c r="B874" s="24"/>
      <c r="C874" s="24"/>
      <c r="D874" s="24"/>
      <c r="E874" s="24"/>
      <c r="F874" s="24"/>
      <c r="G874" s="38"/>
      <c r="H874" s="24"/>
      <c r="I874" s="24"/>
      <c r="J874" s="24"/>
      <c r="K874" s="24"/>
      <c r="L874" s="24"/>
      <c r="M874" s="24"/>
      <c r="N874" s="23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5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</row>
    <row r="875" spans="1:51" ht="12.75" customHeight="1">
      <c r="A875" s="24"/>
      <c r="B875" s="24"/>
      <c r="C875" s="24"/>
      <c r="D875" s="24"/>
      <c r="E875" s="24"/>
      <c r="F875" s="24"/>
      <c r="G875" s="38"/>
      <c r="H875" s="24"/>
      <c r="I875" s="24"/>
      <c r="J875" s="24"/>
      <c r="K875" s="24"/>
      <c r="L875" s="24"/>
      <c r="M875" s="24"/>
      <c r="N875" s="23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5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</row>
    <row r="876" spans="1:51" ht="12.75" customHeight="1">
      <c r="A876" s="24"/>
      <c r="B876" s="24"/>
      <c r="C876" s="24"/>
      <c r="D876" s="24"/>
      <c r="E876" s="24"/>
      <c r="F876" s="24"/>
      <c r="G876" s="38"/>
      <c r="H876" s="24"/>
      <c r="I876" s="24"/>
      <c r="J876" s="24"/>
      <c r="K876" s="24"/>
      <c r="L876" s="24"/>
      <c r="M876" s="24"/>
      <c r="N876" s="23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5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</row>
    <row r="877" spans="1:51" ht="12.75" customHeight="1">
      <c r="A877" s="24"/>
      <c r="B877" s="24"/>
      <c r="C877" s="24"/>
      <c r="D877" s="24"/>
      <c r="E877" s="24"/>
      <c r="F877" s="24"/>
      <c r="G877" s="38"/>
      <c r="H877" s="24"/>
      <c r="I877" s="24"/>
      <c r="J877" s="24"/>
      <c r="K877" s="24"/>
      <c r="L877" s="24"/>
      <c r="M877" s="24"/>
      <c r="N877" s="23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5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</row>
    <row r="878" spans="1:51" ht="12.75" customHeight="1">
      <c r="A878" s="24"/>
      <c r="B878" s="24"/>
      <c r="C878" s="24"/>
      <c r="D878" s="24"/>
      <c r="E878" s="24"/>
      <c r="F878" s="24"/>
      <c r="G878" s="38"/>
      <c r="H878" s="24"/>
      <c r="I878" s="24"/>
      <c r="J878" s="24"/>
      <c r="K878" s="24"/>
      <c r="L878" s="24"/>
      <c r="M878" s="24"/>
      <c r="N878" s="23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5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</row>
    <row r="879" spans="1:51" ht="12.75" customHeight="1">
      <c r="A879" s="24"/>
      <c r="B879" s="24"/>
      <c r="C879" s="24"/>
      <c r="D879" s="24"/>
      <c r="E879" s="24"/>
      <c r="F879" s="24"/>
      <c r="G879" s="38"/>
      <c r="H879" s="24"/>
      <c r="I879" s="24"/>
      <c r="J879" s="24"/>
      <c r="K879" s="24"/>
      <c r="L879" s="24"/>
      <c r="M879" s="24"/>
      <c r="N879" s="23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5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</row>
    <row r="880" spans="1:51" ht="12.75" customHeight="1">
      <c r="A880" s="24"/>
      <c r="B880" s="24"/>
      <c r="C880" s="24"/>
      <c r="D880" s="24"/>
      <c r="E880" s="24"/>
      <c r="F880" s="24"/>
      <c r="G880" s="38"/>
      <c r="H880" s="24"/>
      <c r="I880" s="24"/>
      <c r="J880" s="24"/>
      <c r="K880" s="24"/>
      <c r="L880" s="24"/>
      <c r="M880" s="24"/>
      <c r="N880" s="23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5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</row>
    <row r="881" spans="1:51" ht="12.75" customHeight="1">
      <c r="A881" s="24"/>
      <c r="B881" s="24"/>
      <c r="C881" s="24"/>
      <c r="D881" s="24"/>
      <c r="E881" s="24"/>
      <c r="F881" s="24"/>
      <c r="G881" s="38"/>
      <c r="H881" s="24"/>
      <c r="I881" s="24"/>
      <c r="J881" s="24"/>
      <c r="K881" s="24"/>
      <c r="L881" s="24"/>
      <c r="M881" s="24"/>
      <c r="N881" s="23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5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</row>
    <row r="882" spans="1:51" ht="12.75" customHeight="1">
      <c r="A882" s="24"/>
      <c r="B882" s="24"/>
      <c r="C882" s="24"/>
      <c r="D882" s="24"/>
      <c r="E882" s="24"/>
      <c r="F882" s="24"/>
      <c r="G882" s="38"/>
      <c r="H882" s="24"/>
      <c r="I882" s="24"/>
      <c r="J882" s="24"/>
      <c r="K882" s="24"/>
      <c r="L882" s="24"/>
      <c r="M882" s="24"/>
      <c r="N882" s="23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5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</row>
    <row r="883" spans="1:51" ht="12.75" customHeight="1">
      <c r="A883" s="24"/>
      <c r="B883" s="24"/>
      <c r="C883" s="24"/>
      <c r="D883" s="24"/>
      <c r="E883" s="24"/>
      <c r="F883" s="24"/>
      <c r="G883" s="38"/>
      <c r="H883" s="24"/>
      <c r="I883" s="24"/>
      <c r="J883" s="24"/>
      <c r="K883" s="24"/>
      <c r="L883" s="24"/>
      <c r="M883" s="24"/>
      <c r="N883" s="23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5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</row>
    <row r="884" spans="1:51" ht="12.75" customHeight="1">
      <c r="A884" s="24"/>
      <c r="B884" s="24"/>
      <c r="C884" s="24"/>
      <c r="D884" s="24"/>
      <c r="E884" s="24"/>
      <c r="F884" s="24"/>
      <c r="G884" s="38"/>
      <c r="H884" s="24"/>
      <c r="I884" s="24"/>
      <c r="J884" s="24"/>
      <c r="K884" s="24"/>
      <c r="L884" s="24"/>
      <c r="M884" s="24"/>
      <c r="N884" s="23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5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</row>
    <row r="885" spans="1:51" ht="12.75" customHeight="1">
      <c r="A885" s="24"/>
      <c r="B885" s="24"/>
      <c r="C885" s="24"/>
      <c r="D885" s="24"/>
      <c r="E885" s="24"/>
      <c r="F885" s="24"/>
      <c r="G885" s="38"/>
      <c r="H885" s="24"/>
      <c r="I885" s="24"/>
      <c r="J885" s="24"/>
      <c r="K885" s="24"/>
      <c r="L885" s="24"/>
      <c r="M885" s="24"/>
      <c r="N885" s="23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5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</row>
    <row r="886" spans="1:51" ht="12.75" customHeight="1">
      <c r="A886" s="24"/>
      <c r="B886" s="24"/>
      <c r="C886" s="24"/>
      <c r="D886" s="24"/>
      <c r="E886" s="24"/>
      <c r="F886" s="24"/>
      <c r="G886" s="38"/>
      <c r="H886" s="24"/>
      <c r="I886" s="24"/>
      <c r="J886" s="24"/>
      <c r="K886" s="24"/>
      <c r="L886" s="24"/>
      <c r="M886" s="24"/>
      <c r="N886" s="23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5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</row>
    <row r="887" spans="1:51" ht="12.75" customHeight="1">
      <c r="A887" s="24"/>
      <c r="B887" s="24"/>
      <c r="C887" s="24"/>
      <c r="D887" s="24"/>
      <c r="E887" s="24"/>
      <c r="F887" s="24"/>
      <c r="G887" s="38"/>
      <c r="H887" s="24"/>
      <c r="I887" s="24"/>
      <c r="J887" s="24"/>
      <c r="K887" s="24"/>
      <c r="L887" s="24"/>
      <c r="M887" s="24"/>
      <c r="N887" s="23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5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</row>
    <row r="888" spans="1:51" ht="12.75" customHeight="1">
      <c r="A888" s="24"/>
      <c r="B888" s="24"/>
      <c r="C888" s="24"/>
      <c r="D888" s="24"/>
      <c r="E888" s="24"/>
      <c r="F888" s="24"/>
      <c r="G888" s="38"/>
      <c r="H888" s="24"/>
      <c r="I888" s="24"/>
      <c r="J888" s="24"/>
      <c r="K888" s="24"/>
      <c r="L888" s="24"/>
      <c r="M888" s="24"/>
      <c r="N888" s="23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5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</row>
    <row r="889" spans="1:51" ht="12.75" customHeight="1">
      <c r="A889" s="24"/>
      <c r="B889" s="24"/>
      <c r="C889" s="24"/>
      <c r="D889" s="24"/>
      <c r="E889" s="24"/>
      <c r="F889" s="24"/>
      <c r="G889" s="38"/>
      <c r="H889" s="24"/>
      <c r="I889" s="24"/>
      <c r="J889" s="24"/>
      <c r="K889" s="24"/>
      <c r="L889" s="24"/>
      <c r="M889" s="24"/>
      <c r="N889" s="23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5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</row>
    <row r="890" spans="1:51" ht="12.75" customHeight="1">
      <c r="A890" s="24"/>
      <c r="B890" s="24"/>
      <c r="C890" s="24"/>
      <c r="D890" s="24"/>
      <c r="E890" s="24"/>
      <c r="F890" s="24"/>
      <c r="G890" s="38"/>
      <c r="H890" s="24"/>
      <c r="I890" s="24"/>
      <c r="J890" s="24"/>
      <c r="K890" s="24"/>
      <c r="L890" s="24"/>
      <c r="M890" s="24"/>
      <c r="N890" s="23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5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</row>
    <row r="891" spans="1:51" ht="12.75" customHeight="1">
      <c r="A891" s="24"/>
      <c r="B891" s="24"/>
      <c r="C891" s="24"/>
      <c r="D891" s="24"/>
      <c r="E891" s="24"/>
      <c r="F891" s="24"/>
      <c r="G891" s="38"/>
      <c r="H891" s="24"/>
      <c r="I891" s="24"/>
      <c r="J891" s="24"/>
      <c r="K891" s="24"/>
      <c r="L891" s="24"/>
      <c r="M891" s="24"/>
      <c r="N891" s="23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5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</row>
    <row r="892" spans="1:51" ht="12.75" customHeight="1">
      <c r="A892" s="24"/>
      <c r="B892" s="24"/>
      <c r="C892" s="24"/>
      <c r="D892" s="24"/>
      <c r="E892" s="24"/>
      <c r="F892" s="24"/>
      <c r="G892" s="38"/>
      <c r="H892" s="24"/>
      <c r="I892" s="24"/>
      <c r="J892" s="24"/>
      <c r="K892" s="24"/>
      <c r="L892" s="24"/>
      <c r="M892" s="24"/>
      <c r="N892" s="23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5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</row>
    <row r="893" spans="1:51" ht="12.75" customHeight="1">
      <c r="A893" s="24"/>
      <c r="B893" s="24"/>
      <c r="C893" s="24"/>
      <c r="D893" s="24"/>
      <c r="E893" s="24"/>
      <c r="F893" s="24"/>
      <c r="G893" s="38"/>
      <c r="H893" s="24"/>
      <c r="I893" s="24"/>
      <c r="J893" s="24"/>
      <c r="K893" s="24"/>
      <c r="L893" s="24"/>
      <c r="M893" s="24"/>
      <c r="N893" s="23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5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</row>
    <row r="894" spans="1:51" ht="12.75" customHeight="1">
      <c r="A894" s="24"/>
      <c r="B894" s="24"/>
      <c r="C894" s="24"/>
      <c r="D894" s="24"/>
      <c r="E894" s="24"/>
      <c r="F894" s="24"/>
      <c r="G894" s="38"/>
      <c r="H894" s="24"/>
      <c r="I894" s="24"/>
      <c r="J894" s="24"/>
      <c r="K894" s="24"/>
      <c r="L894" s="24"/>
      <c r="M894" s="24"/>
      <c r="N894" s="23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5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</row>
    <row r="895" spans="1:51" ht="12.75" customHeight="1">
      <c r="A895" s="24"/>
      <c r="B895" s="24"/>
      <c r="C895" s="24"/>
      <c r="D895" s="24"/>
      <c r="E895" s="24"/>
      <c r="F895" s="24"/>
      <c r="G895" s="38"/>
      <c r="H895" s="24"/>
      <c r="I895" s="24"/>
      <c r="J895" s="24"/>
      <c r="K895" s="24"/>
      <c r="L895" s="24"/>
      <c r="M895" s="24"/>
      <c r="N895" s="23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5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</row>
    <row r="896" spans="1:51" ht="12.75" customHeight="1">
      <c r="A896" s="24"/>
      <c r="B896" s="24"/>
      <c r="C896" s="24"/>
      <c r="D896" s="24"/>
      <c r="E896" s="24"/>
      <c r="F896" s="24"/>
      <c r="G896" s="38"/>
      <c r="H896" s="24"/>
      <c r="I896" s="24"/>
      <c r="J896" s="24"/>
      <c r="K896" s="24"/>
      <c r="L896" s="24"/>
      <c r="M896" s="24"/>
      <c r="N896" s="23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5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</row>
    <row r="897" spans="1:51" ht="12.75" customHeight="1">
      <c r="A897" s="24"/>
      <c r="B897" s="24"/>
      <c r="C897" s="24"/>
      <c r="D897" s="24"/>
      <c r="E897" s="24"/>
      <c r="F897" s="24"/>
      <c r="G897" s="38"/>
      <c r="H897" s="24"/>
      <c r="I897" s="24"/>
      <c r="J897" s="24"/>
      <c r="K897" s="24"/>
      <c r="L897" s="24"/>
      <c r="M897" s="24"/>
      <c r="N897" s="23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5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</row>
    <row r="898" spans="1:51" ht="12.75" customHeight="1">
      <c r="A898" s="24"/>
      <c r="B898" s="24"/>
      <c r="C898" s="24"/>
      <c r="D898" s="24"/>
      <c r="E898" s="24"/>
      <c r="F898" s="24"/>
      <c r="G898" s="38"/>
      <c r="H898" s="24"/>
      <c r="I898" s="24"/>
      <c r="J898" s="24"/>
      <c r="K898" s="24"/>
      <c r="L898" s="24"/>
      <c r="M898" s="24"/>
      <c r="N898" s="23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5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</row>
    <row r="899" spans="1:51" ht="12.75" customHeight="1">
      <c r="A899" s="24"/>
      <c r="B899" s="24"/>
      <c r="C899" s="24"/>
      <c r="D899" s="24"/>
      <c r="E899" s="24"/>
      <c r="F899" s="24"/>
      <c r="G899" s="38"/>
      <c r="H899" s="24"/>
      <c r="I899" s="24"/>
      <c r="J899" s="24"/>
      <c r="K899" s="24"/>
      <c r="L899" s="24"/>
      <c r="M899" s="24"/>
      <c r="N899" s="23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5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</row>
    <row r="900" spans="1:51" ht="12.75" customHeight="1">
      <c r="A900" s="24"/>
      <c r="B900" s="24"/>
      <c r="C900" s="24"/>
      <c r="D900" s="24"/>
      <c r="E900" s="24"/>
      <c r="F900" s="24"/>
      <c r="G900" s="38"/>
      <c r="H900" s="24"/>
      <c r="I900" s="24"/>
      <c r="J900" s="24"/>
      <c r="K900" s="24"/>
      <c r="L900" s="24"/>
      <c r="M900" s="24"/>
      <c r="N900" s="23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5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</row>
    <row r="901" spans="1:51" ht="12.75" customHeight="1">
      <c r="A901" s="24"/>
      <c r="B901" s="24"/>
      <c r="C901" s="24"/>
      <c r="D901" s="24"/>
      <c r="E901" s="24"/>
      <c r="F901" s="24"/>
      <c r="G901" s="38"/>
      <c r="H901" s="24"/>
      <c r="I901" s="24"/>
      <c r="J901" s="24"/>
      <c r="K901" s="24"/>
      <c r="L901" s="24"/>
      <c r="M901" s="24"/>
      <c r="N901" s="23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5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</row>
    <row r="902" spans="1:51" ht="12.75" customHeight="1">
      <c r="A902" s="24"/>
      <c r="B902" s="24"/>
      <c r="C902" s="24"/>
      <c r="D902" s="24"/>
      <c r="E902" s="24"/>
      <c r="F902" s="24"/>
      <c r="G902" s="38"/>
      <c r="H902" s="24"/>
      <c r="I902" s="24"/>
      <c r="J902" s="24"/>
      <c r="K902" s="24"/>
      <c r="L902" s="24"/>
      <c r="M902" s="24"/>
      <c r="N902" s="23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5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</row>
    <row r="903" spans="1:51" ht="12.75" customHeight="1">
      <c r="A903" s="24"/>
      <c r="B903" s="24"/>
      <c r="C903" s="24"/>
      <c r="D903" s="24"/>
      <c r="E903" s="24"/>
      <c r="F903" s="24"/>
      <c r="G903" s="38"/>
      <c r="H903" s="24"/>
      <c r="I903" s="24"/>
      <c r="J903" s="24"/>
      <c r="K903" s="24"/>
      <c r="L903" s="24"/>
      <c r="M903" s="24"/>
      <c r="N903" s="23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5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</row>
    <row r="904" spans="1:51" ht="12.75" customHeight="1">
      <c r="A904" s="24"/>
      <c r="B904" s="24"/>
      <c r="C904" s="24"/>
      <c r="D904" s="24"/>
      <c r="E904" s="24"/>
      <c r="F904" s="24"/>
      <c r="G904" s="38"/>
      <c r="H904" s="24"/>
      <c r="I904" s="24"/>
      <c r="J904" s="24"/>
      <c r="K904" s="24"/>
      <c r="L904" s="24"/>
      <c r="M904" s="24"/>
      <c r="N904" s="23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5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</row>
    <row r="905" spans="1:51" ht="12.75" customHeight="1">
      <c r="A905" s="24"/>
      <c r="B905" s="24"/>
      <c r="C905" s="24"/>
      <c r="D905" s="24"/>
      <c r="E905" s="24"/>
      <c r="F905" s="24"/>
      <c r="G905" s="38"/>
      <c r="H905" s="24"/>
      <c r="I905" s="24"/>
      <c r="J905" s="24"/>
      <c r="K905" s="24"/>
      <c r="L905" s="24"/>
      <c r="M905" s="24"/>
      <c r="N905" s="23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5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</row>
    <row r="906" spans="1:51" ht="12.75" customHeight="1">
      <c r="A906" s="24"/>
      <c r="B906" s="24"/>
      <c r="C906" s="24"/>
      <c r="D906" s="24"/>
      <c r="E906" s="24"/>
      <c r="F906" s="24"/>
      <c r="G906" s="38"/>
      <c r="H906" s="24"/>
      <c r="I906" s="24"/>
      <c r="J906" s="24"/>
      <c r="K906" s="24"/>
      <c r="L906" s="24"/>
      <c r="M906" s="24"/>
      <c r="N906" s="23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5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</row>
    <row r="907" spans="1:51" ht="12.75" customHeight="1">
      <c r="A907" s="24"/>
      <c r="B907" s="24"/>
      <c r="C907" s="24"/>
      <c r="D907" s="24"/>
      <c r="E907" s="24"/>
      <c r="F907" s="24"/>
      <c r="G907" s="38"/>
      <c r="H907" s="24"/>
      <c r="I907" s="24"/>
      <c r="J907" s="24"/>
      <c r="K907" s="24"/>
      <c r="L907" s="24"/>
      <c r="M907" s="24"/>
      <c r="N907" s="23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5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</row>
    <row r="908" spans="1:51" ht="12.75" customHeight="1">
      <c r="A908" s="24"/>
      <c r="B908" s="24"/>
      <c r="C908" s="24"/>
      <c r="D908" s="24"/>
      <c r="E908" s="24"/>
      <c r="F908" s="24"/>
      <c r="G908" s="38"/>
      <c r="H908" s="24"/>
      <c r="I908" s="24"/>
      <c r="J908" s="24"/>
      <c r="K908" s="24"/>
      <c r="L908" s="24"/>
      <c r="M908" s="24"/>
      <c r="N908" s="23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5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</row>
    <row r="909" spans="1:51" ht="12.75" customHeight="1">
      <c r="A909" s="24"/>
      <c r="B909" s="24"/>
      <c r="C909" s="24"/>
      <c r="D909" s="24"/>
      <c r="E909" s="24"/>
      <c r="F909" s="24"/>
      <c r="G909" s="38"/>
      <c r="H909" s="24"/>
      <c r="I909" s="24"/>
      <c r="J909" s="24"/>
      <c r="K909" s="24"/>
      <c r="L909" s="24"/>
      <c r="M909" s="24"/>
      <c r="N909" s="23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5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</row>
    <row r="910" spans="1:51" ht="12.75" customHeight="1">
      <c r="A910" s="24"/>
      <c r="B910" s="24"/>
      <c r="C910" s="24"/>
      <c r="D910" s="24"/>
      <c r="E910" s="24"/>
      <c r="F910" s="24"/>
      <c r="G910" s="38"/>
      <c r="H910" s="24"/>
      <c r="I910" s="24"/>
      <c r="J910" s="24"/>
      <c r="K910" s="24"/>
      <c r="L910" s="24"/>
      <c r="M910" s="24"/>
      <c r="N910" s="23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5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</row>
    <row r="911" spans="1:51" ht="12.75" customHeight="1">
      <c r="A911" s="24"/>
      <c r="B911" s="24"/>
      <c r="C911" s="24"/>
      <c r="D911" s="24"/>
      <c r="E911" s="24"/>
      <c r="F911" s="24"/>
      <c r="G911" s="38"/>
      <c r="H911" s="24"/>
      <c r="I911" s="24"/>
      <c r="J911" s="24"/>
      <c r="K911" s="24"/>
      <c r="L911" s="24"/>
      <c r="M911" s="24"/>
      <c r="N911" s="23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5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</row>
    <row r="912" spans="1:51" ht="12.75" customHeight="1">
      <c r="A912" s="24"/>
      <c r="B912" s="24"/>
      <c r="C912" s="24"/>
      <c r="D912" s="24"/>
      <c r="E912" s="24"/>
      <c r="F912" s="24"/>
      <c r="G912" s="38"/>
      <c r="H912" s="24"/>
      <c r="I912" s="24"/>
      <c r="J912" s="24"/>
      <c r="K912" s="24"/>
      <c r="L912" s="24"/>
      <c r="M912" s="24"/>
      <c r="N912" s="23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5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</row>
    <row r="913" spans="1:51" ht="12.75" customHeight="1">
      <c r="A913" s="24"/>
      <c r="B913" s="24"/>
      <c r="C913" s="24"/>
      <c r="D913" s="24"/>
      <c r="E913" s="24"/>
      <c r="F913" s="24"/>
      <c r="G913" s="38"/>
      <c r="H913" s="24"/>
      <c r="I913" s="24"/>
      <c r="J913" s="24"/>
      <c r="K913" s="24"/>
      <c r="L913" s="24"/>
      <c r="M913" s="24"/>
      <c r="N913" s="23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5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</row>
    <row r="914" spans="1:51" ht="12.75" customHeight="1">
      <c r="A914" s="24"/>
      <c r="B914" s="24"/>
      <c r="C914" s="24"/>
      <c r="D914" s="24"/>
      <c r="E914" s="24"/>
      <c r="F914" s="24"/>
      <c r="G914" s="38"/>
      <c r="H914" s="24"/>
      <c r="I914" s="24"/>
      <c r="J914" s="24"/>
      <c r="K914" s="24"/>
      <c r="L914" s="24"/>
      <c r="M914" s="24"/>
      <c r="N914" s="23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5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</row>
    <row r="915" spans="1:51" ht="12.75" customHeight="1">
      <c r="A915" s="24"/>
      <c r="B915" s="24"/>
      <c r="C915" s="24"/>
      <c r="D915" s="24"/>
      <c r="E915" s="24"/>
      <c r="F915" s="24"/>
      <c r="G915" s="38"/>
      <c r="H915" s="24"/>
      <c r="I915" s="24"/>
      <c r="J915" s="24"/>
      <c r="K915" s="24"/>
      <c r="L915" s="24"/>
      <c r="M915" s="24"/>
      <c r="N915" s="23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5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</row>
    <row r="916" spans="1:51" ht="12.75" customHeight="1">
      <c r="A916" s="24"/>
      <c r="B916" s="24"/>
      <c r="C916" s="24"/>
      <c r="D916" s="24"/>
      <c r="E916" s="24"/>
      <c r="F916" s="24"/>
      <c r="G916" s="38"/>
      <c r="H916" s="24"/>
      <c r="I916" s="24"/>
      <c r="J916" s="24"/>
      <c r="K916" s="24"/>
      <c r="L916" s="24"/>
      <c r="M916" s="24"/>
      <c r="N916" s="23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5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</row>
    <row r="917" spans="1:51" ht="12.75" customHeight="1">
      <c r="A917" s="24"/>
      <c r="B917" s="24"/>
      <c r="C917" s="24"/>
      <c r="D917" s="24"/>
      <c r="E917" s="24"/>
      <c r="F917" s="24"/>
      <c r="G917" s="38"/>
      <c r="H917" s="24"/>
      <c r="I917" s="24"/>
      <c r="J917" s="24"/>
      <c r="K917" s="24"/>
      <c r="L917" s="24"/>
      <c r="M917" s="24"/>
      <c r="N917" s="23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5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</row>
    <row r="918" spans="1:51" ht="12.75" customHeight="1">
      <c r="A918" s="24"/>
      <c r="B918" s="24"/>
      <c r="C918" s="24"/>
      <c r="D918" s="24"/>
      <c r="E918" s="24"/>
      <c r="F918" s="24"/>
      <c r="G918" s="38"/>
      <c r="H918" s="24"/>
      <c r="I918" s="24"/>
      <c r="J918" s="24"/>
      <c r="K918" s="24"/>
      <c r="L918" s="24"/>
      <c r="M918" s="24"/>
      <c r="N918" s="23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5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</row>
    <row r="919" spans="1:51" ht="12.75" customHeight="1">
      <c r="A919" s="24"/>
      <c r="B919" s="24"/>
      <c r="C919" s="24"/>
      <c r="D919" s="24"/>
      <c r="E919" s="24"/>
      <c r="F919" s="24"/>
      <c r="G919" s="38"/>
      <c r="H919" s="24"/>
      <c r="I919" s="24"/>
      <c r="J919" s="24"/>
      <c r="K919" s="24"/>
      <c r="L919" s="24"/>
      <c r="M919" s="24"/>
      <c r="N919" s="23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5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</row>
    <row r="920" spans="1:51" ht="12.75" customHeight="1">
      <c r="A920" s="24"/>
      <c r="B920" s="24"/>
      <c r="C920" s="24"/>
      <c r="D920" s="24"/>
      <c r="E920" s="24"/>
      <c r="F920" s="24"/>
      <c r="G920" s="38"/>
      <c r="H920" s="24"/>
      <c r="I920" s="24"/>
      <c r="J920" s="24"/>
      <c r="K920" s="24"/>
      <c r="L920" s="24"/>
      <c r="M920" s="24"/>
      <c r="N920" s="23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5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</row>
    <row r="921" spans="1:51" ht="12.75" customHeight="1">
      <c r="A921" s="24"/>
      <c r="B921" s="24"/>
      <c r="C921" s="24"/>
      <c r="D921" s="24"/>
      <c r="E921" s="24"/>
      <c r="F921" s="24"/>
      <c r="G921" s="38"/>
      <c r="H921" s="24"/>
      <c r="I921" s="24"/>
      <c r="J921" s="24"/>
      <c r="K921" s="24"/>
      <c r="L921" s="24"/>
      <c r="M921" s="24"/>
      <c r="N921" s="23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5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</row>
    <row r="922" spans="1:51" ht="12.75" customHeight="1">
      <c r="A922" s="24"/>
      <c r="B922" s="24"/>
      <c r="C922" s="24"/>
      <c r="D922" s="24"/>
      <c r="E922" s="24"/>
      <c r="F922" s="24"/>
      <c r="G922" s="38"/>
      <c r="H922" s="24"/>
      <c r="I922" s="24"/>
      <c r="J922" s="24"/>
      <c r="K922" s="24"/>
      <c r="L922" s="24"/>
      <c r="M922" s="24"/>
      <c r="N922" s="23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5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</row>
    <row r="923" spans="1:51" ht="12.75" customHeight="1">
      <c r="A923" s="24"/>
      <c r="B923" s="24"/>
      <c r="C923" s="24"/>
      <c r="D923" s="24"/>
      <c r="E923" s="24"/>
      <c r="F923" s="24"/>
      <c r="G923" s="38"/>
      <c r="H923" s="24"/>
      <c r="I923" s="24"/>
      <c r="J923" s="24"/>
      <c r="K923" s="24"/>
      <c r="L923" s="24"/>
      <c r="M923" s="24"/>
      <c r="N923" s="23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5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</row>
    <row r="924" spans="1:51" ht="12.75" customHeight="1">
      <c r="A924" s="24"/>
      <c r="B924" s="24"/>
      <c r="C924" s="24"/>
      <c r="D924" s="24"/>
      <c r="E924" s="24"/>
      <c r="F924" s="24"/>
      <c r="G924" s="38"/>
      <c r="H924" s="24"/>
      <c r="I924" s="24"/>
      <c r="J924" s="24"/>
      <c r="K924" s="24"/>
      <c r="L924" s="24"/>
      <c r="M924" s="24"/>
      <c r="N924" s="23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5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</row>
    <row r="925" spans="1:51" ht="12.75" customHeight="1">
      <c r="A925" s="24"/>
      <c r="B925" s="24"/>
      <c r="C925" s="24"/>
      <c r="D925" s="24"/>
      <c r="E925" s="24"/>
      <c r="F925" s="24"/>
      <c r="G925" s="38"/>
      <c r="H925" s="24"/>
      <c r="I925" s="24"/>
      <c r="J925" s="24"/>
      <c r="K925" s="24"/>
      <c r="L925" s="24"/>
      <c r="M925" s="24"/>
      <c r="N925" s="23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5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</row>
    <row r="926" spans="1:51" ht="12.75" customHeight="1">
      <c r="A926" s="24"/>
      <c r="B926" s="24"/>
      <c r="C926" s="24"/>
      <c r="D926" s="24"/>
      <c r="E926" s="24"/>
      <c r="F926" s="24"/>
      <c r="G926" s="38"/>
      <c r="H926" s="24"/>
      <c r="I926" s="24"/>
      <c r="J926" s="24"/>
      <c r="K926" s="24"/>
      <c r="L926" s="24"/>
      <c r="M926" s="24"/>
      <c r="N926" s="23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5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</row>
    <row r="927" spans="1:51" ht="12.75" customHeight="1">
      <c r="A927" s="24"/>
      <c r="B927" s="24"/>
      <c r="C927" s="24"/>
      <c r="D927" s="24"/>
      <c r="E927" s="24"/>
      <c r="F927" s="24"/>
      <c r="G927" s="38"/>
      <c r="H927" s="24"/>
      <c r="I927" s="24"/>
      <c r="J927" s="24"/>
      <c r="K927" s="24"/>
      <c r="L927" s="24"/>
      <c r="M927" s="24"/>
      <c r="N927" s="23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5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</row>
    <row r="928" spans="1:51" ht="12.75" customHeight="1">
      <c r="A928" s="24"/>
      <c r="B928" s="24"/>
      <c r="C928" s="24"/>
      <c r="D928" s="24"/>
      <c r="E928" s="24"/>
      <c r="F928" s="24"/>
      <c r="G928" s="38"/>
      <c r="H928" s="24"/>
      <c r="I928" s="24"/>
      <c r="J928" s="24"/>
      <c r="K928" s="24"/>
      <c r="L928" s="24"/>
      <c r="M928" s="24"/>
      <c r="N928" s="23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5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</row>
    <row r="929" spans="1:51" ht="12.75" customHeight="1">
      <c r="A929" s="24"/>
      <c r="B929" s="24"/>
      <c r="C929" s="24"/>
      <c r="D929" s="24"/>
      <c r="E929" s="24"/>
      <c r="F929" s="24"/>
      <c r="G929" s="38"/>
      <c r="H929" s="24"/>
      <c r="I929" s="24"/>
      <c r="J929" s="24"/>
      <c r="K929" s="24"/>
      <c r="L929" s="24"/>
      <c r="M929" s="24"/>
      <c r="N929" s="23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5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</row>
    <row r="930" spans="1:51" ht="12.75" customHeight="1">
      <c r="A930" s="24"/>
      <c r="B930" s="24"/>
      <c r="C930" s="24"/>
      <c r="D930" s="24"/>
      <c r="E930" s="24"/>
      <c r="F930" s="24"/>
      <c r="G930" s="38"/>
      <c r="H930" s="24"/>
      <c r="I930" s="24"/>
      <c r="J930" s="24"/>
      <c r="K930" s="24"/>
      <c r="L930" s="24"/>
      <c r="M930" s="24"/>
      <c r="N930" s="23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5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</row>
    <row r="931" spans="1:51" ht="12.75" customHeight="1">
      <c r="A931" s="24"/>
      <c r="B931" s="24"/>
      <c r="C931" s="24"/>
      <c r="D931" s="24"/>
      <c r="E931" s="24"/>
      <c r="F931" s="24"/>
      <c r="G931" s="38"/>
      <c r="H931" s="24"/>
      <c r="I931" s="24"/>
      <c r="J931" s="24"/>
      <c r="K931" s="24"/>
      <c r="L931" s="24"/>
      <c r="M931" s="24"/>
      <c r="N931" s="23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5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</row>
    <row r="932" spans="1:51" ht="12.75" customHeight="1">
      <c r="A932" s="24"/>
      <c r="B932" s="24"/>
      <c r="C932" s="24"/>
      <c r="D932" s="24"/>
      <c r="E932" s="24"/>
      <c r="F932" s="24"/>
      <c r="G932" s="38"/>
      <c r="H932" s="24"/>
      <c r="I932" s="24"/>
      <c r="J932" s="24"/>
      <c r="K932" s="24"/>
      <c r="L932" s="24"/>
      <c r="M932" s="24"/>
      <c r="N932" s="23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5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</row>
    <row r="933" spans="1:51" ht="12.75" customHeight="1">
      <c r="A933" s="24"/>
      <c r="B933" s="24"/>
      <c r="C933" s="24"/>
      <c r="D933" s="24"/>
      <c r="E933" s="24"/>
      <c r="F933" s="24"/>
      <c r="G933" s="38"/>
      <c r="H933" s="24"/>
      <c r="I933" s="24"/>
      <c r="J933" s="24"/>
      <c r="K933" s="24"/>
      <c r="L933" s="24"/>
      <c r="M933" s="24"/>
      <c r="N933" s="23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5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</row>
    <row r="934" spans="1:51" ht="12.75" customHeight="1">
      <c r="A934" s="24"/>
      <c r="B934" s="24"/>
      <c r="C934" s="24"/>
      <c r="D934" s="24"/>
      <c r="E934" s="24"/>
      <c r="F934" s="24"/>
      <c r="G934" s="38"/>
      <c r="H934" s="24"/>
      <c r="I934" s="24"/>
      <c r="J934" s="24"/>
      <c r="K934" s="24"/>
      <c r="L934" s="24"/>
      <c r="M934" s="24"/>
      <c r="N934" s="23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5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</row>
    <row r="935" spans="1:51" ht="12.75" customHeight="1">
      <c r="A935" s="24"/>
      <c r="B935" s="24"/>
      <c r="C935" s="24"/>
      <c r="D935" s="24"/>
      <c r="E935" s="24"/>
      <c r="F935" s="24"/>
      <c r="G935" s="38"/>
      <c r="H935" s="24"/>
      <c r="I935" s="24"/>
      <c r="J935" s="24"/>
      <c r="K935" s="24"/>
      <c r="L935" s="24"/>
      <c r="M935" s="24"/>
      <c r="N935" s="23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5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</row>
    <row r="936" spans="1:51" ht="12.75" customHeight="1">
      <c r="A936" s="24"/>
      <c r="B936" s="24"/>
      <c r="C936" s="24"/>
      <c r="D936" s="24"/>
      <c r="E936" s="24"/>
      <c r="F936" s="24"/>
      <c r="G936" s="38"/>
      <c r="H936" s="24"/>
      <c r="I936" s="24"/>
      <c r="J936" s="24"/>
      <c r="K936" s="24"/>
      <c r="L936" s="24"/>
      <c r="M936" s="24"/>
      <c r="N936" s="23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5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</row>
    <row r="937" spans="1:51" ht="12.75" customHeight="1">
      <c r="A937" s="24"/>
      <c r="B937" s="24"/>
      <c r="C937" s="24"/>
      <c r="D937" s="24"/>
      <c r="E937" s="24"/>
      <c r="F937" s="24"/>
      <c r="G937" s="38"/>
      <c r="H937" s="24"/>
      <c r="I937" s="24"/>
      <c r="J937" s="24"/>
      <c r="K937" s="24"/>
      <c r="L937" s="24"/>
      <c r="M937" s="24"/>
      <c r="N937" s="23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5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</row>
    <row r="938" spans="1:51" ht="12.75" customHeight="1">
      <c r="A938" s="24"/>
      <c r="B938" s="24"/>
      <c r="C938" s="24"/>
      <c r="D938" s="24"/>
      <c r="E938" s="24"/>
      <c r="F938" s="24"/>
      <c r="G938" s="38"/>
      <c r="H938" s="24"/>
      <c r="I938" s="24"/>
      <c r="J938" s="24"/>
      <c r="K938" s="24"/>
      <c r="L938" s="24"/>
      <c r="M938" s="24"/>
      <c r="N938" s="23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5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</row>
    <row r="939" spans="1:51" ht="12.75" customHeight="1">
      <c r="A939" s="24"/>
      <c r="B939" s="24"/>
      <c r="C939" s="24"/>
      <c r="D939" s="24"/>
      <c r="E939" s="24"/>
      <c r="F939" s="24"/>
      <c r="G939" s="38"/>
      <c r="H939" s="24"/>
      <c r="I939" s="24"/>
      <c r="J939" s="24"/>
      <c r="K939" s="24"/>
      <c r="L939" s="24"/>
      <c r="M939" s="24"/>
      <c r="N939" s="23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5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</row>
    <row r="940" spans="1:51" ht="12.75" customHeight="1">
      <c r="A940" s="24"/>
      <c r="B940" s="24"/>
      <c r="C940" s="24"/>
      <c r="D940" s="24"/>
      <c r="E940" s="24"/>
      <c r="F940" s="24"/>
      <c r="G940" s="38"/>
      <c r="H940" s="24"/>
      <c r="I940" s="24"/>
      <c r="J940" s="24"/>
      <c r="K940" s="24"/>
      <c r="L940" s="24"/>
      <c r="M940" s="24"/>
      <c r="N940" s="23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5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</row>
    <row r="941" spans="1:51" ht="12.75" customHeight="1">
      <c r="A941" s="24"/>
      <c r="B941" s="24"/>
      <c r="C941" s="24"/>
      <c r="D941" s="24"/>
      <c r="E941" s="24"/>
      <c r="F941" s="24"/>
      <c r="G941" s="38"/>
      <c r="H941" s="24"/>
      <c r="I941" s="24"/>
      <c r="J941" s="24"/>
      <c r="K941" s="24"/>
      <c r="L941" s="24"/>
      <c r="M941" s="24"/>
      <c r="N941" s="23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5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</row>
    <row r="942" spans="1:51" ht="12.75" customHeight="1">
      <c r="A942" s="24"/>
      <c r="B942" s="24"/>
      <c r="C942" s="24"/>
      <c r="D942" s="24"/>
      <c r="E942" s="24"/>
      <c r="F942" s="24"/>
      <c r="G942" s="38"/>
      <c r="H942" s="24"/>
      <c r="I942" s="24"/>
      <c r="J942" s="24"/>
      <c r="K942" s="24"/>
      <c r="L942" s="24"/>
      <c r="M942" s="24"/>
      <c r="N942" s="23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5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</row>
    <row r="943" spans="1:51" ht="12.75" customHeight="1">
      <c r="A943" s="24"/>
      <c r="B943" s="24"/>
      <c r="C943" s="24"/>
      <c r="D943" s="24"/>
      <c r="E943" s="24"/>
      <c r="F943" s="24"/>
      <c r="G943" s="38"/>
      <c r="H943" s="24"/>
      <c r="I943" s="24"/>
      <c r="J943" s="24"/>
      <c r="K943" s="24"/>
      <c r="L943" s="24"/>
      <c r="M943" s="24"/>
      <c r="N943" s="23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5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</row>
    <row r="944" spans="1:51" ht="12.75" customHeight="1">
      <c r="A944" s="24"/>
      <c r="B944" s="24"/>
      <c r="C944" s="24"/>
      <c r="D944" s="24"/>
      <c r="E944" s="24"/>
      <c r="F944" s="24"/>
      <c r="G944" s="38"/>
      <c r="H944" s="24"/>
      <c r="I944" s="24"/>
      <c r="J944" s="24"/>
      <c r="K944" s="24"/>
      <c r="L944" s="24"/>
      <c r="M944" s="24"/>
      <c r="N944" s="23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5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</row>
    <row r="945" spans="1:51" ht="12.75" customHeight="1">
      <c r="A945" s="24"/>
      <c r="B945" s="24"/>
      <c r="C945" s="24"/>
      <c r="D945" s="24"/>
      <c r="E945" s="24"/>
      <c r="F945" s="24"/>
      <c r="G945" s="38"/>
      <c r="H945" s="24"/>
      <c r="I945" s="24"/>
      <c r="J945" s="24"/>
      <c r="K945" s="24"/>
      <c r="L945" s="24"/>
      <c r="M945" s="24"/>
      <c r="N945" s="23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5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</row>
    <row r="946" spans="1:51" ht="12.75" customHeight="1">
      <c r="A946" s="24"/>
      <c r="B946" s="24"/>
      <c r="C946" s="24"/>
      <c r="D946" s="24"/>
      <c r="E946" s="24"/>
      <c r="F946" s="24"/>
      <c r="G946" s="38"/>
      <c r="H946" s="24"/>
      <c r="I946" s="24"/>
      <c r="J946" s="24"/>
      <c r="K946" s="24"/>
      <c r="L946" s="24"/>
      <c r="M946" s="24"/>
      <c r="N946" s="23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5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</row>
    <row r="947" spans="1:51" ht="12.75" customHeight="1">
      <c r="A947" s="24"/>
      <c r="B947" s="24"/>
      <c r="C947" s="24"/>
      <c r="D947" s="24"/>
      <c r="E947" s="24"/>
      <c r="F947" s="24"/>
      <c r="G947" s="38"/>
      <c r="H947" s="24"/>
      <c r="I947" s="24"/>
      <c r="J947" s="24"/>
      <c r="K947" s="24"/>
      <c r="L947" s="24"/>
      <c r="M947" s="24"/>
      <c r="N947" s="23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5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</row>
    <row r="948" spans="1:51" ht="12.75" customHeight="1">
      <c r="A948" s="24"/>
      <c r="B948" s="24"/>
      <c r="C948" s="24"/>
      <c r="D948" s="24"/>
      <c r="E948" s="24"/>
      <c r="F948" s="24"/>
      <c r="G948" s="38"/>
      <c r="H948" s="24"/>
      <c r="I948" s="24"/>
      <c r="J948" s="24"/>
      <c r="K948" s="24"/>
      <c r="L948" s="24"/>
      <c r="M948" s="24"/>
      <c r="N948" s="23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5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</row>
    <row r="949" spans="1:51" ht="12.75" customHeight="1">
      <c r="A949" s="24"/>
      <c r="B949" s="24"/>
      <c r="C949" s="24"/>
      <c r="D949" s="24"/>
      <c r="E949" s="24"/>
      <c r="F949" s="24"/>
      <c r="G949" s="38"/>
      <c r="H949" s="24"/>
      <c r="I949" s="24"/>
      <c r="J949" s="24"/>
      <c r="K949" s="24"/>
      <c r="L949" s="24"/>
      <c r="M949" s="24"/>
      <c r="N949" s="23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5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</row>
    <row r="950" spans="1:51" ht="12.75" customHeight="1">
      <c r="A950" s="24"/>
      <c r="B950" s="24"/>
      <c r="C950" s="24"/>
      <c r="D950" s="24"/>
      <c r="E950" s="24"/>
      <c r="F950" s="24"/>
      <c r="G950" s="38"/>
      <c r="H950" s="24"/>
      <c r="I950" s="24"/>
      <c r="J950" s="24"/>
      <c r="K950" s="24"/>
      <c r="L950" s="24"/>
      <c r="M950" s="24"/>
      <c r="N950" s="23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5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</row>
    <row r="951" spans="1:51" ht="12.75" customHeight="1">
      <c r="A951" s="24"/>
      <c r="B951" s="24"/>
      <c r="C951" s="24"/>
      <c r="D951" s="24"/>
      <c r="E951" s="24"/>
      <c r="F951" s="24"/>
      <c r="G951" s="38"/>
      <c r="H951" s="24"/>
      <c r="I951" s="24"/>
      <c r="J951" s="24"/>
      <c r="K951" s="24"/>
      <c r="L951" s="24"/>
      <c r="M951" s="24"/>
      <c r="N951" s="23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5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</row>
    <row r="952" spans="1:51" ht="12.75" customHeight="1">
      <c r="A952" s="24"/>
      <c r="B952" s="24"/>
      <c r="C952" s="24"/>
      <c r="D952" s="24"/>
      <c r="E952" s="24"/>
      <c r="F952" s="24"/>
      <c r="G952" s="38"/>
      <c r="H952" s="24"/>
      <c r="I952" s="24"/>
      <c r="J952" s="24"/>
      <c r="K952" s="24"/>
      <c r="L952" s="24"/>
      <c r="M952" s="24"/>
      <c r="N952" s="23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5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</row>
    <row r="953" spans="1:51" ht="12.75" customHeight="1">
      <c r="A953" s="24"/>
      <c r="B953" s="24"/>
      <c r="C953" s="24"/>
      <c r="D953" s="24"/>
      <c r="E953" s="24"/>
      <c r="F953" s="24"/>
      <c r="G953" s="38"/>
      <c r="H953" s="24"/>
      <c r="I953" s="24"/>
      <c r="J953" s="24"/>
      <c r="K953" s="24"/>
      <c r="L953" s="24"/>
      <c r="M953" s="24"/>
      <c r="N953" s="23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5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</row>
    <row r="954" spans="1:51" ht="12.75" customHeight="1">
      <c r="A954" s="24"/>
      <c r="B954" s="24"/>
      <c r="C954" s="24"/>
      <c r="D954" s="24"/>
      <c r="E954" s="24"/>
      <c r="F954" s="24"/>
      <c r="G954" s="38"/>
      <c r="H954" s="24"/>
      <c r="I954" s="24"/>
      <c r="J954" s="24"/>
      <c r="K954" s="24"/>
      <c r="L954" s="24"/>
      <c r="M954" s="24"/>
      <c r="N954" s="23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5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</row>
    <row r="955" spans="1:51" ht="12.75" customHeight="1">
      <c r="A955" s="24"/>
      <c r="B955" s="24"/>
      <c r="C955" s="24"/>
      <c r="D955" s="24"/>
      <c r="E955" s="24"/>
      <c r="F955" s="24"/>
      <c r="G955" s="38"/>
      <c r="H955" s="24"/>
      <c r="I955" s="24"/>
      <c r="J955" s="24"/>
      <c r="K955" s="24"/>
      <c r="L955" s="24"/>
      <c r="M955" s="24"/>
      <c r="N955" s="23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5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</row>
    <row r="956" spans="1:51" ht="12.75" customHeight="1">
      <c r="A956" s="24"/>
      <c r="B956" s="24"/>
      <c r="C956" s="24"/>
      <c r="D956" s="24"/>
      <c r="E956" s="24"/>
      <c r="F956" s="24"/>
      <c r="G956" s="38"/>
      <c r="H956" s="24"/>
      <c r="I956" s="24"/>
      <c r="J956" s="24"/>
      <c r="K956" s="24"/>
      <c r="L956" s="24"/>
      <c r="M956" s="24"/>
      <c r="N956" s="23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5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</row>
    <row r="957" spans="1:51" ht="12.75" customHeight="1">
      <c r="A957" s="24"/>
      <c r="B957" s="24"/>
      <c r="C957" s="24"/>
      <c r="D957" s="24"/>
      <c r="E957" s="24"/>
      <c r="F957" s="24"/>
      <c r="G957" s="38"/>
      <c r="H957" s="24"/>
      <c r="I957" s="24"/>
      <c r="J957" s="24"/>
      <c r="K957" s="24"/>
      <c r="L957" s="24"/>
      <c r="M957" s="24"/>
      <c r="N957" s="23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5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</row>
    <row r="958" spans="1:51" ht="12.75" customHeight="1">
      <c r="A958" s="24"/>
      <c r="B958" s="24"/>
      <c r="C958" s="24"/>
      <c r="D958" s="24"/>
      <c r="E958" s="24"/>
      <c r="F958" s="24"/>
      <c r="G958" s="38"/>
      <c r="H958" s="24"/>
      <c r="I958" s="24"/>
      <c r="J958" s="24"/>
      <c r="K958" s="24"/>
      <c r="L958" s="24"/>
      <c r="M958" s="24"/>
      <c r="N958" s="23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5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</row>
    <row r="959" spans="1:51" ht="12.75" customHeight="1">
      <c r="A959" s="24"/>
      <c r="B959" s="24"/>
      <c r="C959" s="24"/>
      <c r="D959" s="24"/>
      <c r="E959" s="24"/>
      <c r="F959" s="24"/>
      <c r="G959" s="38"/>
      <c r="H959" s="24"/>
      <c r="I959" s="24"/>
      <c r="J959" s="24"/>
      <c r="K959" s="24"/>
      <c r="L959" s="24"/>
      <c r="M959" s="24"/>
      <c r="N959" s="23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5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</row>
    <row r="960" spans="1:51" ht="12.75" customHeight="1">
      <c r="A960" s="24"/>
      <c r="B960" s="24"/>
      <c r="C960" s="24"/>
      <c r="D960" s="24"/>
      <c r="E960" s="24"/>
      <c r="F960" s="24"/>
      <c r="G960" s="38"/>
      <c r="H960" s="24"/>
      <c r="I960" s="24"/>
      <c r="J960" s="24"/>
      <c r="K960" s="24"/>
      <c r="L960" s="24"/>
      <c r="M960" s="24"/>
      <c r="N960" s="23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5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</row>
    <row r="961" spans="1:51" ht="12.75" customHeight="1">
      <c r="A961" s="24"/>
      <c r="B961" s="24"/>
      <c r="C961" s="24"/>
      <c r="D961" s="24"/>
      <c r="E961" s="24"/>
      <c r="F961" s="24"/>
      <c r="G961" s="38"/>
      <c r="H961" s="24"/>
      <c r="I961" s="24"/>
      <c r="J961" s="24"/>
      <c r="K961" s="24"/>
      <c r="L961" s="24"/>
      <c r="M961" s="24"/>
      <c r="N961" s="23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5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</row>
    <row r="962" spans="1:51" ht="12.75" customHeight="1">
      <c r="A962" s="24"/>
      <c r="B962" s="24"/>
      <c r="C962" s="24"/>
      <c r="D962" s="24"/>
      <c r="E962" s="24"/>
      <c r="F962" s="24"/>
      <c r="G962" s="38"/>
      <c r="H962" s="24"/>
      <c r="I962" s="24"/>
      <c r="J962" s="24"/>
      <c r="K962" s="24"/>
      <c r="L962" s="24"/>
      <c r="M962" s="24"/>
      <c r="N962" s="23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5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</row>
    <row r="963" spans="1:51" ht="12.75" customHeight="1">
      <c r="A963" s="24"/>
      <c r="B963" s="24"/>
      <c r="C963" s="24"/>
      <c r="D963" s="24"/>
      <c r="E963" s="24"/>
      <c r="F963" s="24"/>
      <c r="G963" s="38"/>
      <c r="H963" s="24"/>
      <c r="I963" s="24"/>
      <c r="J963" s="24"/>
      <c r="K963" s="24"/>
      <c r="L963" s="24"/>
      <c r="M963" s="24"/>
      <c r="N963" s="23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5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</row>
    <row r="964" spans="1:51" ht="12.75" customHeight="1">
      <c r="A964" s="24"/>
      <c r="B964" s="24"/>
      <c r="C964" s="24"/>
      <c r="D964" s="24"/>
      <c r="E964" s="24"/>
      <c r="F964" s="24"/>
      <c r="G964" s="38"/>
      <c r="H964" s="24"/>
      <c r="I964" s="24"/>
      <c r="J964" s="24"/>
      <c r="K964" s="24"/>
      <c r="L964" s="24"/>
      <c r="M964" s="24"/>
      <c r="N964" s="23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5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</row>
    <row r="965" spans="1:51" ht="12.75" customHeight="1">
      <c r="A965" s="24"/>
      <c r="B965" s="24"/>
      <c r="C965" s="24"/>
      <c r="D965" s="24"/>
      <c r="E965" s="24"/>
      <c r="F965" s="24"/>
      <c r="G965" s="38"/>
      <c r="H965" s="24"/>
      <c r="I965" s="24"/>
      <c r="J965" s="24"/>
      <c r="K965" s="24"/>
      <c r="L965" s="24"/>
      <c r="M965" s="24"/>
      <c r="N965" s="23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5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</row>
    <row r="966" spans="1:51" ht="12.75" customHeight="1">
      <c r="A966" s="24"/>
      <c r="B966" s="24"/>
      <c r="C966" s="24"/>
      <c r="D966" s="24"/>
      <c r="E966" s="24"/>
      <c r="F966" s="24"/>
      <c r="G966" s="38"/>
      <c r="H966" s="24"/>
      <c r="I966" s="24"/>
      <c r="J966" s="24"/>
      <c r="K966" s="24"/>
      <c r="L966" s="24"/>
      <c r="M966" s="24"/>
      <c r="N966" s="23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5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</row>
    <row r="967" spans="1:51" ht="12.75" customHeight="1">
      <c r="A967" s="24"/>
      <c r="B967" s="24"/>
      <c r="C967" s="24"/>
      <c r="D967" s="24"/>
      <c r="E967" s="24"/>
      <c r="F967" s="24"/>
      <c r="G967" s="38"/>
      <c r="H967" s="24"/>
      <c r="I967" s="24"/>
      <c r="J967" s="24"/>
      <c r="K967" s="24"/>
      <c r="L967" s="24"/>
      <c r="M967" s="24"/>
      <c r="N967" s="23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5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</row>
    <row r="968" spans="1:51" ht="12.75" customHeight="1">
      <c r="A968" s="24"/>
      <c r="B968" s="24"/>
      <c r="C968" s="24"/>
      <c r="D968" s="24"/>
      <c r="E968" s="24"/>
      <c r="F968" s="24"/>
      <c r="G968" s="38"/>
      <c r="H968" s="24"/>
      <c r="I968" s="24"/>
      <c r="J968" s="24"/>
      <c r="K968" s="24"/>
      <c r="L968" s="24"/>
      <c r="M968" s="24"/>
      <c r="N968" s="23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5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</row>
    <row r="969" spans="1:51" ht="12.75" customHeight="1">
      <c r="A969" s="24"/>
      <c r="B969" s="24"/>
      <c r="C969" s="24"/>
      <c r="D969" s="24"/>
      <c r="E969" s="24"/>
      <c r="F969" s="24"/>
      <c r="G969" s="38"/>
      <c r="H969" s="24"/>
      <c r="I969" s="24"/>
      <c r="J969" s="24"/>
      <c r="K969" s="24"/>
      <c r="L969" s="24"/>
      <c r="M969" s="24"/>
      <c r="N969" s="23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5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</row>
    <row r="970" spans="1:51" ht="12.75" customHeight="1">
      <c r="A970" s="24"/>
      <c r="B970" s="24"/>
      <c r="C970" s="24"/>
      <c r="D970" s="24"/>
      <c r="E970" s="24"/>
      <c r="F970" s="24"/>
      <c r="G970" s="38"/>
      <c r="H970" s="24"/>
      <c r="I970" s="24"/>
      <c r="J970" s="24"/>
      <c r="K970" s="24"/>
      <c r="L970" s="24"/>
      <c r="M970" s="24"/>
      <c r="N970" s="23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5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</row>
    <row r="971" spans="1:51" ht="12.75" customHeight="1">
      <c r="A971" s="24"/>
      <c r="B971" s="24"/>
      <c r="C971" s="24"/>
      <c r="D971" s="24"/>
      <c r="E971" s="24"/>
      <c r="F971" s="24"/>
      <c r="G971" s="38"/>
      <c r="H971" s="24"/>
      <c r="I971" s="24"/>
      <c r="J971" s="24"/>
      <c r="K971" s="24"/>
      <c r="L971" s="24"/>
      <c r="M971" s="24"/>
      <c r="N971" s="23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5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</row>
    <row r="972" spans="1:51" ht="12.75" customHeight="1">
      <c r="A972" s="24"/>
      <c r="B972" s="24"/>
      <c r="C972" s="24"/>
      <c r="D972" s="24"/>
      <c r="E972" s="24"/>
      <c r="F972" s="24"/>
      <c r="G972" s="38"/>
      <c r="H972" s="24"/>
      <c r="I972" s="24"/>
      <c r="J972" s="24"/>
      <c r="K972" s="24"/>
      <c r="L972" s="24"/>
      <c r="M972" s="24"/>
      <c r="N972" s="23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5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</row>
    <row r="973" spans="1:51" ht="12.75" customHeight="1">
      <c r="A973" s="24"/>
      <c r="B973" s="24"/>
      <c r="C973" s="24"/>
      <c r="D973" s="24"/>
      <c r="E973" s="24"/>
      <c r="F973" s="24"/>
      <c r="G973" s="38"/>
      <c r="H973" s="24"/>
      <c r="I973" s="24"/>
      <c r="J973" s="24"/>
      <c r="K973" s="24"/>
      <c r="L973" s="24"/>
      <c r="M973" s="24"/>
      <c r="N973" s="23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5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</row>
    <row r="974" spans="1:51" ht="12.75" customHeight="1">
      <c r="A974" s="24"/>
      <c r="B974" s="24"/>
      <c r="C974" s="24"/>
      <c r="D974" s="24"/>
      <c r="E974" s="24"/>
      <c r="F974" s="24"/>
      <c r="G974" s="38"/>
      <c r="H974" s="24"/>
      <c r="I974" s="24"/>
      <c r="J974" s="24"/>
      <c r="K974" s="24"/>
      <c r="L974" s="24"/>
      <c r="M974" s="24"/>
      <c r="N974" s="23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5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</row>
    <row r="975" spans="1:51" ht="12.75" customHeight="1">
      <c r="A975" s="24"/>
      <c r="B975" s="24"/>
      <c r="C975" s="24"/>
      <c r="D975" s="24"/>
      <c r="E975" s="24"/>
      <c r="F975" s="24"/>
      <c r="G975" s="38"/>
      <c r="H975" s="24"/>
      <c r="I975" s="24"/>
      <c r="J975" s="24"/>
      <c r="K975" s="24"/>
      <c r="L975" s="24"/>
      <c r="M975" s="24"/>
      <c r="N975" s="23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5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</row>
    <row r="976" spans="1:51" ht="12.75" customHeight="1">
      <c r="A976" s="24"/>
      <c r="B976" s="24"/>
      <c r="C976" s="24"/>
      <c r="D976" s="24"/>
      <c r="E976" s="24"/>
      <c r="F976" s="24"/>
      <c r="G976" s="38"/>
      <c r="H976" s="24"/>
      <c r="I976" s="24"/>
      <c r="J976" s="24"/>
      <c r="K976" s="24"/>
      <c r="L976" s="24"/>
      <c r="M976" s="24"/>
      <c r="N976" s="23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5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</row>
    <row r="977" spans="1:51" ht="12.75" customHeight="1">
      <c r="A977" s="24"/>
      <c r="B977" s="24"/>
      <c r="C977" s="24"/>
      <c r="D977" s="24"/>
      <c r="E977" s="24"/>
      <c r="F977" s="24"/>
      <c r="G977" s="38"/>
      <c r="H977" s="24"/>
      <c r="I977" s="24"/>
      <c r="J977" s="24"/>
      <c r="K977" s="24"/>
      <c r="L977" s="24"/>
      <c r="M977" s="24"/>
      <c r="N977" s="23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5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</row>
    <row r="978" spans="1:51" ht="12.75" customHeight="1">
      <c r="A978" s="24"/>
      <c r="B978" s="24"/>
      <c r="C978" s="24"/>
      <c r="D978" s="24"/>
      <c r="E978" s="24"/>
      <c r="F978" s="24"/>
      <c r="G978" s="38"/>
      <c r="H978" s="24"/>
      <c r="I978" s="24"/>
      <c r="J978" s="24"/>
      <c r="K978" s="24"/>
      <c r="L978" s="24"/>
      <c r="M978" s="24"/>
      <c r="N978" s="23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5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</row>
    <row r="979" spans="1:51" ht="12.75" customHeight="1">
      <c r="A979" s="24"/>
      <c r="B979" s="24"/>
      <c r="C979" s="24"/>
      <c r="D979" s="24"/>
      <c r="E979" s="24"/>
      <c r="F979" s="24"/>
      <c r="G979" s="38"/>
      <c r="H979" s="24"/>
      <c r="I979" s="24"/>
      <c r="J979" s="24"/>
      <c r="K979" s="24"/>
      <c r="L979" s="24"/>
      <c r="M979" s="24"/>
      <c r="N979" s="23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5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</row>
    <row r="980" spans="1:51" ht="12.75" customHeight="1">
      <c r="A980" s="24"/>
      <c r="B980" s="24"/>
      <c r="C980" s="24"/>
      <c r="D980" s="24"/>
      <c r="E980" s="24"/>
      <c r="F980" s="24"/>
      <c r="G980" s="38"/>
      <c r="H980" s="24"/>
      <c r="I980" s="24"/>
      <c r="J980" s="24"/>
      <c r="K980" s="24"/>
      <c r="L980" s="24"/>
      <c r="M980" s="24"/>
      <c r="N980" s="23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5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</row>
    <row r="981" spans="1:51" ht="12.75" customHeight="1">
      <c r="A981" s="24"/>
      <c r="B981" s="24"/>
      <c r="C981" s="24"/>
      <c r="D981" s="24"/>
      <c r="E981" s="24"/>
      <c r="F981" s="24"/>
      <c r="G981" s="38"/>
      <c r="H981" s="24"/>
      <c r="I981" s="24"/>
      <c r="J981" s="24"/>
      <c r="K981" s="24"/>
      <c r="L981" s="24"/>
      <c r="M981" s="24"/>
      <c r="N981" s="23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5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</row>
    <row r="982" spans="1:51" ht="12.75" customHeight="1">
      <c r="A982" s="24"/>
      <c r="B982" s="24"/>
      <c r="C982" s="24"/>
      <c r="D982" s="24"/>
      <c r="E982" s="24"/>
      <c r="F982" s="24"/>
      <c r="G982" s="38"/>
      <c r="H982" s="24"/>
      <c r="I982" s="24"/>
      <c r="J982" s="24"/>
      <c r="K982" s="24"/>
      <c r="L982" s="24"/>
      <c r="M982" s="24"/>
      <c r="N982" s="23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5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</row>
    <row r="983" spans="1:51" ht="12.75" customHeight="1">
      <c r="A983" s="24"/>
      <c r="B983" s="24"/>
      <c r="C983" s="24"/>
      <c r="D983" s="24"/>
      <c r="E983" s="24"/>
      <c r="F983" s="24"/>
      <c r="G983" s="38"/>
      <c r="H983" s="24"/>
      <c r="I983" s="24"/>
      <c r="J983" s="24"/>
      <c r="K983" s="24"/>
      <c r="L983" s="24"/>
      <c r="M983" s="24"/>
      <c r="N983" s="23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5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</row>
    <row r="984" spans="1:51" ht="12.75" customHeight="1">
      <c r="A984" s="24"/>
      <c r="B984" s="24"/>
      <c r="C984" s="24"/>
      <c r="D984" s="24"/>
      <c r="E984" s="24"/>
      <c r="F984" s="24"/>
      <c r="G984" s="38"/>
      <c r="H984" s="24"/>
      <c r="I984" s="24"/>
      <c r="J984" s="24"/>
      <c r="K984" s="24"/>
      <c r="L984" s="24"/>
      <c r="M984" s="24"/>
      <c r="N984" s="23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5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</row>
    <row r="985" spans="1:51" ht="12.75" customHeight="1">
      <c r="A985" s="24"/>
      <c r="B985" s="24"/>
      <c r="C985" s="24"/>
      <c r="D985" s="24"/>
      <c r="E985" s="24"/>
      <c r="F985" s="24"/>
      <c r="G985" s="38"/>
      <c r="H985" s="24"/>
      <c r="I985" s="24"/>
      <c r="J985" s="24"/>
      <c r="K985" s="24"/>
      <c r="L985" s="24"/>
      <c r="M985" s="24"/>
      <c r="N985" s="23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5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</row>
    <row r="986" spans="1:51" ht="12.75" customHeight="1">
      <c r="A986" s="24"/>
      <c r="B986" s="24"/>
      <c r="C986" s="24"/>
      <c r="D986" s="24"/>
      <c r="E986" s="24"/>
      <c r="F986" s="24"/>
      <c r="G986" s="38"/>
      <c r="H986" s="24"/>
      <c r="I986" s="24"/>
      <c r="J986" s="24"/>
      <c r="K986" s="24"/>
      <c r="L986" s="24"/>
      <c r="M986" s="24"/>
      <c r="N986" s="23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5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</row>
    <row r="987" spans="1:51" ht="12.75" customHeight="1">
      <c r="A987" s="24"/>
      <c r="B987" s="24"/>
      <c r="C987" s="24"/>
      <c r="D987" s="24"/>
      <c r="E987" s="24"/>
      <c r="F987" s="24"/>
      <c r="G987" s="38"/>
      <c r="H987" s="24"/>
      <c r="I987" s="24"/>
      <c r="J987" s="24"/>
      <c r="K987" s="24"/>
      <c r="L987" s="24"/>
      <c r="M987" s="24"/>
      <c r="N987" s="23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5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</row>
    <row r="988" spans="1:51" ht="12.75" customHeight="1">
      <c r="A988" s="24"/>
      <c r="B988" s="24"/>
      <c r="C988" s="24"/>
      <c r="D988" s="24"/>
      <c r="E988" s="24"/>
      <c r="F988" s="24"/>
      <c r="G988" s="38"/>
      <c r="H988" s="24"/>
      <c r="I988" s="24"/>
      <c r="J988" s="24"/>
      <c r="K988" s="24"/>
      <c r="L988" s="24"/>
      <c r="M988" s="24"/>
      <c r="N988" s="23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5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</row>
    <row r="989" spans="1:51" ht="12.75" customHeight="1">
      <c r="A989" s="24"/>
      <c r="B989" s="24"/>
      <c r="C989" s="24"/>
      <c r="D989" s="24"/>
      <c r="E989" s="24"/>
      <c r="F989" s="24"/>
      <c r="G989" s="38"/>
      <c r="H989" s="24"/>
      <c r="I989" s="24"/>
      <c r="J989" s="24"/>
      <c r="K989" s="24"/>
      <c r="L989" s="24"/>
      <c r="M989" s="24"/>
      <c r="N989" s="23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5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</row>
    <row r="990" spans="1:51" ht="12.75" customHeight="1">
      <c r="A990" s="24"/>
      <c r="B990" s="24"/>
      <c r="C990" s="24"/>
      <c r="D990" s="24"/>
      <c r="E990" s="24"/>
      <c r="F990" s="24"/>
      <c r="G990" s="38"/>
      <c r="H990" s="24"/>
      <c r="I990" s="24"/>
      <c r="J990" s="24"/>
      <c r="K990" s="24"/>
      <c r="L990" s="24"/>
      <c r="M990" s="24"/>
      <c r="N990" s="23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5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</row>
    <row r="991" spans="1:51" ht="12.75" customHeight="1">
      <c r="A991" s="24"/>
      <c r="B991" s="24"/>
      <c r="C991" s="24"/>
      <c r="D991" s="24"/>
      <c r="E991" s="24"/>
      <c r="F991" s="24"/>
      <c r="G991" s="38"/>
      <c r="H991" s="24"/>
      <c r="I991" s="24"/>
      <c r="J991" s="24"/>
      <c r="K991" s="24"/>
      <c r="L991" s="24"/>
      <c r="M991" s="24"/>
      <c r="N991" s="23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5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</row>
    <row r="992" spans="1:51" ht="12.75" customHeight="1">
      <c r="A992" s="24"/>
      <c r="B992" s="24"/>
      <c r="C992" s="24"/>
      <c r="D992" s="24"/>
      <c r="E992" s="24"/>
      <c r="F992" s="24"/>
      <c r="G992" s="38"/>
      <c r="H992" s="24"/>
      <c r="I992" s="24"/>
      <c r="J992" s="24"/>
      <c r="K992" s="24"/>
      <c r="L992" s="24"/>
      <c r="M992" s="24"/>
      <c r="N992" s="23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5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</row>
    <row r="993" spans="1:51" ht="12.75" customHeight="1">
      <c r="A993" s="24"/>
      <c r="B993" s="24"/>
      <c r="C993" s="24"/>
      <c r="D993" s="24"/>
      <c r="E993" s="24"/>
      <c r="F993" s="24"/>
      <c r="G993" s="38"/>
      <c r="H993" s="24"/>
      <c r="I993" s="24"/>
      <c r="J993" s="24"/>
      <c r="K993" s="24"/>
      <c r="L993" s="24"/>
      <c r="M993" s="24"/>
      <c r="N993" s="23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5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</row>
    <row r="994" spans="1:51" ht="12.75" customHeight="1">
      <c r="A994" s="24"/>
      <c r="B994" s="24"/>
      <c r="C994" s="24"/>
      <c r="D994" s="24"/>
      <c r="E994" s="24"/>
      <c r="F994" s="24"/>
      <c r="G994" s="38"/>
      <c r="H994" s="24"/>
      <c r="I994" s="24"/>
      <c r="J994" s="24"/>
      <c r="K994" s="24"/>
      <c r="L994" s="24"/>
      <c r="M994" s="24"/>
      <c r="N994" s="23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5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</row>
    <row r="995" spans="1:51" ht="12.75" customHeight="1">
      <c r="A995" s="24"/>
      <c r="B995" s="24"/>
      <c r="C995" s="24"/>
      <c r="D995" s="24"/>
      <c r="E995" s="24"/>
      <c r="F995" s="24"/>
      <c r="G995" s="38"/>
      <c r="H995" s="24"/>
      <c r="I995" s="24"/>
      <c r="J995" s="24"/>
      <c r="K995" s="24"/>
      <c r="L995" s="24"/>
      <c r="M995" s="24"/>
      <c r="N995" s="23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5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</row>
    <row r="996" spans="1:51" ht="12.75" customHeight="1">
      <c r="A996" s="24"/>
      <c r="B996" s="24"/>
      <c r="C996" s="24"/>
      <c r="D996" s="24"/>
      <c r="E996" s="24"/>
      <c r="F996" s="24"/>
      <c r="G996" s="38"/>
      <c r="H996" s="24"/>
      <c r="I996" s="24"/>
      <c r="J996" s="24"/>
      <c r="K996" s="24"/>
      <c r="L996" s="24"/>
      <c r="M996" s="24"/>
      <c r="N996" s="23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5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</row>
    <row r="997" spans="1:51" ht="12.75" customHeight="1">
      <c r="A997" s="24"/>
      <c r="B997" s="24"/>
      <c r="C997" s="24"/>
      <c r="D997" s="24"/>
      <c r="E997" s="24"/>
      <c r="F997" s="24"/>
      <c r="G997" s="38"/>
      <c r="H997" s="24"/>
      <c r="I997" s="24"/>
      <c r="J997" s="24"/>
      <c r="K997" s="24"/>
      <c r="L997" s="24"/>
      <c r="M997" s="24"/>
      <c r="N997" s="23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5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</row>
    <row r="998" spans="1:51" ht="12.75" customHeight="1">
      <c r="A998" s="24"/>
      <c r="B998" s="24"/>
      <c r="C998" s="24"/>
      <c r="D998" s="24"/>
      <c r="E998" s="24"/>
      <c r="F998" s="24"/>
      <c r="G998" s="38"/>
      <c r="H998" s="24"/>
      <c r="I998" s="24"/>
      <c r="J998" s="24"/>
      <c r="K998" s="24"/>
      <c r="L998" s="24"/>
      <c r="M998" s="24"/>
      <c r="N998" s="23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5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</row>
    <row r="999" spans="1:51" ht="12.75" customHeight="1">
      <c r="A999" s="24"/>
      <c r="B999" s="24"/>
      <c r="C999" s="24"/>
      <c r="D999" s="24"/>
      <c r="E999" s="24"/>
      <c r="F999" s="24"/>
      <c r="G999" s="38"/>
      <c r="H999" s="24"/>
      <c r="I999" s="24"/>
      <c r="J999" s="24"/>
      <c r="K999" s="24"/>
      <c r="L999" s="24"/>
      <c r="M999" s="24"/>
      <c r="N999" s="23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5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</row>
    <row r="1000" spans="1:51" ht="12.75" customHeight="1">
      <c r="A1000" s="24"/>
      <c r="B1000" s="24"/>
      <c r="C1000" s="24"/>
      <c r="D1000" s="24"/>
      <c r="E1000" s="24"/>
      <c r="F1000" s="24"/>
      <c r="G1000" s="38"/>
      <c r="H1000" s="24"/>
      <c r="I1000" s="24"/>
      <c r="J1000" s="24"/>
      <c r="K1000" s="24"/>
      <c r="L1000" s="24"/>
      <c r="M1000" s="24"/>
      <c r="N1000" s="23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5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</row>
  </sheetData>
  <sheetProtection/>
  <mergeCells count="187">
    <mergeCell ref="S20:S25"/>
    <mergeCell ref="G21:L21"/>
    <mergeCell ref="B2:L2"/>
    <mergeCell ref="X2:Z2"/>
    <mergeCell ref="B4:F4"/>
    <mergeCell ref="G4:L4"/>
    <mergeCell ref="B5:F5"/>
    <mergeCell ref="G5:L5"/>
    <mergeCell ref="G6:L6"/>
    <mergeCell ref="B6:F6"/>
    <mergeCell ref="B7:F7"/>
    <mergeCell ref="G7:L7"/>
    <mergeCell ref="B8:F8"/>
    <mergeCell ref="G8:L8"/>
    <mergeCell ref="B9:F9"/>
    <mergeCell ref="G9:L9"/>
    <mergeCell ref="B10:F10"/>
    <mergeCell ref="G10:L10"/>
    <mergeCell ref="B11:F11"/>
    <mergeCell ref="G11:L11"/>
    <mergeCell ref="B12:F12"/>
    <mergeCell ref="G12:L12"/>
    <mergeCell ref="G13:L13"/>
    <mergeCell ref="B13:F13"/>
    <mergeCell ref="B14:F14"/>
    <mergeCell ref="B15:F15"/>
    <mergeCell ref="B16:F16"/>
    <mergeCell ref="B17:F17"/>
    <mergeCell ref="B18:F18"/>
    <mergeCell ref="B19:F19"/>
    <mergeCell ref="G20:L20"/>
    <mergeCell ref="B20:F20"/>
    <mergeCell ref="G14:L14"/>
    <mergeCell ref="G15:L15"/>
    <mergeCell ref="G16:L16"/>
    <mergeCell ref="G17:L17"/>
    <mergeCell ref="G18:L18"/>
    <mergeCell ref="G19:L19"/>
    <mergeCell ref="B21:F21"/>
    <mergeCell ref="B22:F22"/>
    <mergeCell ref="B23:F23"/>
    <mergeCell ref="B24:F24"/>
    <mergeCell ref="B25:F25"/>
    <mergeCell ref="B26:F26"/>
    <mergeCell ref="B33:F33"/>
    <mergeCell ref="B34:F34"/>
    <mergeCell ref="B27:F27"/>
    <mergeCell ref="B28:F28"/>
    <mergeCell ref="B29:F29"/>
    <mergeCell ref="B30:F30"/>
    <mergeCell ref="O30:P30"/>
    <mergeCell ref="B31:F31"/>
    <mergeCell ref="B32:F32"/>
    <mergeCell ref="H34:L39"/>
    <mergeCell ref="G40:L40"/>
    <mergeCell ref="G41:L41"/>
    <mergeCell ref="G42:L42"/>
    <mergeCell ref="G43:L43"/>
    <mergeCell ref="G44:L44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G22:L22"/>
    <mergeCell ref="G23:L23"/>
    <mergeCell ref="G26:L26"/>
    <mergeCell ref="G27:L27"/>
    <mergeCell ref="G28:L28"/>
    <mergeCell ref="G29:L29"/>
    <mergeCell ref="H30:L33"/>
    <mergeCell ref="B35:F35"/>
    <mergeCell ref="B36:F36"/>
    <mergeCell ref="G24:L24"/>
    <mergeCell ref="G25:L25"/>
    <mergeCell ref="S45:T45"/>
    <mergeCell ref="V45:W45"/>
    <mergeCell ref="B46:F46"/>
    <mergeCell ref="G46:L46"/>
    <mergeCell ref="O46:P46"/>
    <mergeCell ref="B47:F47"/>
    <mergeCell ref="G47:L47"/>
    <mergeCell ref="O47:P47"/>
    <mergeCell ref="S47:T47"/>
    <mergeCell ref="V47:W47"/>
    <mergeCell ref="G45:L45"/>
    <mergeCell ref="B48:F48"/>
    <mergeCell ref="G48:L48"/>
    <mergeCell ref="B49:F49"/>
    <mergeCell ref="G49:L49"/>
    <mergeCell ref="O49:Q50"/>
    <mergeCell ref="S49:T49"/>
    <mergeCell ref="V49:W49"/>
    <mergeCell ref="J88:L88"/>
    <mergeCell ref="S88:T88"/>
    <mergeCell ref="V88:W88"/>
    <mergeCell ref="B82:F82"/>
    <mergeCell ref="B83:F83"/>
    <mergeCell ref="B84:F84"/>
    <mergeCell ref="B86:I86"/>
    <mergeCell ref="J86:L86"/>
    <mergeCell ref="B87:L87"/>
    <mergeCell ref="B88:I88"/>
    <mergeCell ref="B59:G59"/>
    <mergeCell ref="B60:F60"/>
    <mergeCell ref="P60:U60"/>
    <mergeCell ref="B61:F61"/>
    <mergeCell ref="B62:F62"/>
    <mergeCell ref="P70:Q70"/>
    <mergeCell ref="P71:Q71"/>
    <mergeCell ref="B89:I89"/>
    <mergeCell ref="J89:L89"/>
    <mergeCell ref="P89:R89"/>
    <mergeCell ref="B90:D90"/>
    <mergeCell ref="E90:I90"/>
    <mergeCell ref="J90:L90"/>
    <mergeCell ref="B92:D92"/>
    <mergeCell ref="B96:F96"/>
    <mergeCell ref="B97:D97"/>
    <mergeCell ref="E97:F97"/>
    <mergeCell ref="B98:F98"/>
    <mergeCell ref="H98:I98"/>
    <mergeCell ref="B99:D99"/>
    <mergeCell ref="H99:I99"/>
    <mergeCell ref="H100:I100"/>
    <mergeCell ref="E92:L92"/>
    <mergeCell ref="H94:J94"/>
    <mergeCell ref="P94:Q94"/>
    <mergeCell ref="B95:D95"/>
    <mergeCell ref="E95:F95"/>
    <mergeCell ref="H95:I95"/>
    <mergeCell ref="H96:I96"/>
    <mergeCell ref="P97:Q97"/>
    <mergeCell ref="P98:Q98"/>
    <mergeCell ref="Q100:R100"/>
    <mergeCell ref="Q101:R101"/>
    <mergeCell ref="Q102:R102"/>
    <mergeCell ref="AD112:AE112"/>
    <mergeCell ref="AG183:AJ183"/>
    <mergeCell ref="AA194:AB194"/>
    <mergeCell ref="AI194:AJ194"/>
    <mergeCell ref="AA195:AB195"/>
    <mergeCell ref="AA196:AB196"/>
    <mergeCell ref="AA197:AB197"/>
    <mergeCell ref="AI197:AJ197"/>
    <mergeCell ref="AA198:AB198"/>
    <mergeCell ref="AI185:AJ185"/>
    <mergeCell ref="AI186:AJ186"/>
    <mergeCell ref="AI187:AJ187"/>
    <mergeCell ref="AI188:AJ188"/>
    <mergeCell ref="AI189:AJ189"/>
    <mergeCell ref="Y191:AB191"/>
    <mergeCell ref="AA193:AB193"/>
    <mergeCell ref="B50:F50"/>
    <mergeCell ref="G50:L50"/>
    <mergeCell ref="B51:F51"/>
    <mergeCell ref="G51:L51"/>
    <mergeCell ref="B52:F52"/>
    <mergeCell ref="G52:L52"/>
    <mergeCell ref="B53:F53"/>
    <mergeCell ref="P61:U61"/>
    <mergeCell ref="P62:U62"/>
    <mergeCell ref="P64:U64"/>
    <mergeCell ref="P65:U65"/>
    <mergeCell ref="B63:F63"/>
    <mergeCell ref="P63:U63"/>
    <mergeCell ref="V63:AE63"/>
    <mergeCell ref="G53:L53"/>
    <mergeCell ref="B55:L55"/>
    <mergeCell ref="B75:F75"/>
    <mergeCell ref="B76:F76"/>
    <mergeCell ref="B77:F77"/>
    <mergeCell ref="B80:G80"/>
    <mergeCell ref="B81:F81"/>
    <mergeCell ref="B66:G66"/>
    <mergeCell ref="P66:U66"/>
    <mergeCell ref="B67:F67"/>
    <mergeCell ref="P67:U67"/>
    <mergeCell ref="B68:F68"/>
    <mergeCell ref="B69:F69"/>
    <mergeCell ref="B70:F70"/>
    <mergeCell ref="B73:G73"/>
    <mergeCell ref="B74:F74"/>
  </mergeCells>
  <dataValidations count="2">
    <dataValidation type="list" allowBlank="1" showInputMessage="1" showErrorMessage="1" prompt=" - " sqref="G24">
      <formula1>$Y$20:$Y$27</formula1>
    </dataValidation>
    <dataValidation type="list" allowBlank="1" showInputMessage="1" showErrorMessage="1" prompt=" - " sqref="G45">
      <formula1>$P$43:$P$44</formula1>
    </dataValidation>
  </dataValidations>
  <printOptions/>
  <pageMargins left="0.7" right="0.7" top="0.75" bottom="0.75" header="0" footer="0"/>
  <pageSetup horizontalDpi="600" verticalDpi="600" orientation="landscape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0.85546875" style="0" customWidth="1"/>
    <col min="2" max="3" width="1.7109375" style="0" customWidth="1"/>
    <col min="4" max="4" width="3.28125" style="0" customWidth="1"/>
    <col min="5" max="5" width="5.421875" style="0" customWidth="1"/>
    <col min="6" max="12" width="1.7109375" style="0" customWidth="1"/>
    <col min="13" max="13" width="5.28125" style="0" customWidth="1"/>
    <col min="14" max="19" width="1.7109375" style="0" customWidth="1"/>
    <col min="20" max="20" width="0.71875" style="0" customWidth="1"/>
    <col min="21" max="33" width="1.7109375" style="0" customWidth="1"/>
    <col min="34" max="34" width="3.00390625" style="0" customWidth="1"/>
    <col min="35" max="46" width="1.7109375" style="0" customWidth="1"/>
    <col min="47" max="47" width="0.9921875" style="0" customWidth="1"/>
    <col min="48" max="48" width="1.7109375" style="0" customWidth="1"/>
    <col min="49" max="49" width="2.140625" style="0" customWidth="1"/>
    <col min="50" max="54" width="1.7109375" style="0" customWidth="1"/>
    <col min="55" max="55" width="4.140625" style="0" customWidth="1"/>
    <col min="56" max="61" width="1.7109375" style="0" customWidth="1"/>
    <col min="62" max="62" width="1.8515625" style="0" customWidth="1"/>
    <col min="63" max="63" width="1.1484375" style="0" customWidth="1"/>
    <col min="64" max="64" width="0.5625" style="0" customWidth="1"/>
    <col min="65" max="81" width="1.421875" style="0" customWidth="1"/>
  </cols>
  <sheetData>
    <row r="1" spans="1:81" ht="2.25" customHeight="1">
      <c r="A1" s="214" t="s">
        <v>189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</row>
    <row r="2" spans="1:81" ht="18" customHeight="1">
      <c r="A2" s="215"/>
      <c r="B2" s="89"/>
      <c r="C2" s="89"/>
      <c r="D2" s="216"/>
      <c r="E2" s="90"/>
      <c r="F2" s="89"/>
      <c r="G2" s="89"/>
      <c r="H2" s="89"/>
      <c r="I2" s="89"/>
      <c r="J2" s="89"/>
      <c r="K2" s="89"/>
      <c r="L2" s="89"/>
      <c r="M2" s="89"/>
      <c r="N2" s="89"/>
      <c r="O2" s="89"/>
      <c r="P2" s="217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215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</row>
    <row r="3" spans="1:81" ht="18" customHeight="1">
      <c r="A3" s="215"/>
      <c r="B3" s="89"/>
      <c r="C3" s="89"/>
      <c r="D3" s="216"/>
      <c r="E3" s="90"/>
      <c r="F3" s="89"/>
      <c r="G3" s="89"/>
      <c r="H3" s="89"/>
      <c r="I3" s="89"/>
      <c r="J3" s="89"/>
      <c r="K3" s="89"/>
      <c r="L3" s="89"/>
      <c r="M3" s="89"/>
      <c r="N3" s="89"/>
      <c r="O3" s="89"/>
      <c r="P3" s="217"/>
      <c r="Q3" s="89"/>
      <c r="R3" s="89"/>
      <c r="S3" s="218"/>
      <c r="T3" s="89"/>
      <c r="U3" s="218"/>
      <c r="V3" s="218"/>
      <c r="W3" s="218"/>
      <c r="X3" s="218"/>
      <c r="Y3" s="218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215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</row>
    <row r="4" spans="1:81" ht="23.25" customHeight="1">
      <c r="A4" s="215"/>
      <c r="B4" s="89"/>
      <c r="C4" s="89"/>
      <c r="D4" s="89"/>
      <c r="E4" s="219"/>
      <c r="F4" s="219"/>
      <c r="G4" s="219"/>
      <c r="H4" s="219"/>
      <c r="I4" s="219"/>
      <c r="J4" s="219"/>
      <c r="K4" s="89"/>
      <c r="L4" s="89"/>
      <c r="M4" s="89"/>
      <c r="N4" s="89"/>
      <c r="O4" s="89"/>
      <c r="P4" s="89"/>
      <c r="Q4" s="89"/>
      <c r="R4" s="89"/>
      <c r="S4" s="220"/>
      <c r="T4" s="220"/>
      <c r="U4" s="220"/>
      <c r="V4" s="220"/>
      <c r="W4" s="220"/>
      <c r="X4" s="89"/>
      <c r="Y4" s="219"/>
      <c r="Z4" s="219"/>
      <c r="AA4" s="219"/>
      <c r="AB4" s="217"/>
      <c r="AC4" s="219"/>
      <c r="AD4" s="219"/>
      <c r="AE4" s="219"/>
      <c r="AF4" s="219"/>
      <c r="AG4" s="21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215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</row>
    <row r="5" spans="1:81" ht="32.25" customHeight="1">
      <c r="A5" s="215"/>
      <c r="B5" s="89"/>
      <c r="C5" s="89"/>
      <c r="D5" s="89"/>
      <c r="E5" s="219"/>
      <c r="F5" s="219"/>
      <c r="G5" s="219"/>
      <c r="H5" s="219"/>
      <c r="I5" s="219"/>
      <c r="J5" s="219"/>
      <c r="K5" s="89"/>
      <c r="L5" s="89"/>
      <c r="M5" s="89"/>
      <c r="N5" s="89"/>
      <c r="O5" s="89"/>
      <c r="P5" s="89"/>
      <c r="Q5" s="221"/>
      <c r="R5" s="89"/>
      <c r="S5" s="220"/>
      <c r="T5" s="89"/>
      <c r="U5" s="220"/>
      <c r="V5" s="220"/>
      <c r="W5" s="220"/>
      <c r="X5" s="220"/>
      <c r="Y5" s="220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215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</row>
    <row r="6" spans="1:81" ht="21.75" customHeight="1">
      <c r="A6" s="215"/>
      <c r="B6" s="89"/>
      <c r="C6" s="89"/>
      <c r="D6" s="89"/>
      <c r="E6" s="219"/>
      <c r="F6" s="219"/>
      <c r="G6" s="219"/>
      <c r="H6" s="219"/>
      <c r="I6" s="219"/>
      <c r="J6" s="219"/>
      <c r="K6" s="89"/>
      <c r="L6" s="89"/>
      <c r="M6" s="89"/>
      <c r="N6" s="89"/>
      <c r="O6" s="89"/>
      <c r="P6" s="89"/>
      <c r="Q6" s="221"/>
      <c r="R6" s="89"/>
      <c r="S6" s="89"/>
      <c r="T6" s="89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215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</row>
    <row r="7" spans="1:81" ht="24" customHeight="1">
      <c r="A7" s="222"/>
      <c r="B7" s="395" t="s">
        <v>190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6"/>
      <c r="BK7" s="89"/>
      <c r="BL7" s="215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</row>
    <row r="8" spans="1:81" ht="9.75" customHeight="1">
      <c r="A8" s="215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215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</row>
    <row r="9" spans="1:81" ht="14.25" customHeight="1">
      <c r="A9" s="223"/>
      <c r="B9" s="149" t="s">
        <v>191</v>
      </c>
      <c r="C9" s="224"/>
      <c r="D9" s="224"/>
      <c r="E9" s="224"/>
      <c r="F9" s="224"/>
      <c r="G9" s="224"/>
      <c r="H9" s="224"/>
      <c r="I9" s="396" t="str">
        <f>'INGRESO DE DATOS'!$G$4</f>
        <v>#</v>
      </c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77" t="s">
        <v>192</v>
      </c>
      <c r="U9" s="315"/>
      <c r="V9" s="315"/>
      <c r="W9" s="315"/>
      <c r="X9" s="396" t="str">
        <f>'INGRESO DE DATOS'!$G$5</f>
        <v>#</v>
      </c>
      <c r="Y9" s="315"/>
      <c r="Z9" s="315"/>
      <c r="AA9" s="315"/>
      <c r="AB9" s="315"/>
      <c r="AC9" s="315"/>
      <c r="AD9" s="315"/>
      <c r="AE9" s="315"/>
      <c r="AF9" s="315"/>
      <c r="AG9" s="315"/>
      <c r="AH9" s="397" t="s">
        <v>193</v>
      </c>
      <c r="AI9" s="315"/>
      <c r="AJ9" s="315"/>
      <c r="AK9" s="315"/>
      <c r="AL9" s="315"/>
      <c r="AM9" s="315"/>
      <c r="AN9" s="396" t="str">
        <f>'INGRESO DE DATOS'!$G$6</f>
        <v>#</v>
      </c>
      <c r="AO9" s="315"/>
      <c r="AP9" s="315"/>
      <c r="AQ9" s="315"/>
      <c r="AR9" s="315"/>
      <c r="AS9" s="315"/>
      <c r="AT9" s="315"/>
      <c r="AU9" s="315"/>
      <c r="AV9" s="315"/>
      <c r="AW9" s="149" t="s">
        <v>194</v>
      </c>
      <c r="AX9" s="149"/>
      <c r="AY9" s="224"/>
      <c r="AZ9" s="224"/>
      <c r="BA9" s="224"/>
      <c r="BB9" s="398" t="str">
        <f>'INGRESO DE DATOS'!$G$7</f>
        <v>#</v>
      </c>
      <c r="BC9" s="315"/>
      <c r="BD9" s="315"/>
      <c r="BE9" s="315"/>
      <c r="BF9" s="315"/>
      <c r="BG9" s="24" t="s">
        <v>195</v>
      </c>
      <c r="BH9" s="224"/>
      <c r="BI9" s="224"/>
      <c r="BJ9" s="224"/>
      <c r="BK9" s="224"/>
      <c r="BL9" s="223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89"/>
      <c r="CC9" s="89"/>
    </row>
    <row r="10" spans="1:81" ht="14.25" customHeight="1">
      <c r="A10" s="215"/>
      <c r="B10" s="392" t="str">
        <f>'INGRESO DE DATOS'!$G$8</f>
        <v>#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67" t="s">
        <v>196</v>
      </c>
      <c r="AA10" s="315"/>
      <c r="AB10" s="315"/>
      <c r="AC10" s="315"/>
      <c r="AD10" s="393" t="str">
        <f>'INGRESO DE DATOS'!$G$9</f>
        <v>#</v>
      </c>
      <c r="AE10" s="315"/>
      <c r="AF10" s="315"/>
      <c r="AG10" s="315"/>
      <c r="AH10" s="315"/>
      <c r="AI10" s="315"/>
      <c r="AJ10" s="315"/>
      <c r="AK10" s="315"/>
      <c r="AL10" s="315"/>
      <c r="AM10" s="89" t="s">
        <v>197</v>
      </c>
      <c r="AN10" s="89"/>
      <c r="AO10" s="89"/>
      <c r="AP10" s="89"/>
      <c r="AQ10" s="89"/>
      <c r="AR10" s="89"/>
      <c r="AS10" s="394" t="str">
        <f>'INGRESO DE DATOS'!$G$10</f>
        <v>#</v>
      </c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89"/>
      <c r="BL10" s="215"/>
      <c r="BM10" s="89"/>
      <c r="BN10" s="24"/>
      <c r="BO10" s="24"/>
      <c r="BP10" s="24"/>
      <c r="BQ10" s="24"/>
      <c r="BR10" s="24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</row>
    <row r="11" spans="1:81" ht="12.75" customHeight="1">
      <c r="A11" s="215"/>
      <c r="B11" s="89" t="s">
        <v>198</v>
      </c>
      <c r="C11" s="89"/>
      <c r="D11" s="89"/>
      <c r="E11" s="89"/>
      <c r="F11" s="381" t="str">
        <f>'INGRESO DE DATOS'!$G$15</f>
        <v>EL MISMO</v>
      </c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24" t="s">
        <v>199</v>
      </c>
      <c r="Z11" s="225"/>
      <c r="AA11" s="225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392" t="str">
        <f>'INGRESO DE DATOS'!$G$16</f>
        <v>#</v>
      </c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89"/>
      <c r="BL11" s="215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</row>
    <row r="12" spans="1:81" ht="12.75" customHeight="1">
      <c r="A12" s="215"/>
      <c r="B12" s="24" t="s">
        <v>200</v>
      </c>
      <c r="C12" s="24"/>
      <c r="D12" s="89"/>
      <c r="E12" s="391" t="str">
        <f>'INGRESO DE DATOS'!$G$17</f>
        <v>#</v>
      </c>
      <c r="F12" s="315"/>
      <c r="G12" s="315"/>
      <c r="H12" s="315"/>
      <c r="I12" s="315"/>
      <c r="J12" s="315"/>
      <c r="K12" s="315"/>
      <c r="L12" s="226" t="s">
        <v>201</v>
      </c>
      <c r="M12" s="89"/>
      <c r="N12" s="89"/>
      <c r="O12" s="89"/>
      <c r="P12" s="89"/>
      <c r="Q12" s="89"/>
      <c r="R12" s="89"/>
      <c r="S12" s="89"/>
      <c r="T12" s="89"/>
      <c r="U12" s="89"/>
      <c r="V12" s="391" t="str">
        <f>'INGRESO DE DATOS'!$G$18</f>
        <v>#</v>
      </c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24" t="s">
        <v>202</v>
      </c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391" t="str">
        <f>'INGRESO DE DATOS'!$G$19</f>
        <v>#</v>
      </c>
      <c r="AV12" s="315"/>
      <c r="AW12" s="315"/>
      <c r="AX12" s="315"/>
      <c r="AY12" s="315"/>
      <c r="AZ12" s="89"/>
      <c r="BA12" s="76" t="s">
        <v>203</v>
      </c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215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</row>
    <row r="13" spans="1:81" ht="12.75" customHeight="1">
      <c r="A13" s="215"/>
      <c r="B13" s="89" t="s">
        <v>204</v>
      </c>
      <c r="C13" s="89"/>
      <c r="D13" s="392" t="str">
        <f>'INGRESO DE DATOS'!$G$20</f>
        <v>#</v>
      </c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227"/>
      <c r="U13" s="394" t="str">
        <f>'INGRESO DE DATOS'!$G$21</f>
        <v>#</v>
      </c>
      <c r="V13" s="315"/>
      <c r="W13" s="315"/>
      <c r="X13" s="315"/>
      <c r="Y13" s="315"/>
      <c r="Z13" s="315"/>
      <c r="AA13" s="315"/>
      <c r="AB13" s="315"/>
      <c r="AC13" s="315"/>
      <c r="AD13" s="315"/>
      <c r="AE13" s="367" t="s">
        <v>205</v>
      </c>
      <c r="AF13" s="315"/>
      <c r="AG13" s="315"/>
      <c r="AH13" s="315"/>
      <c r="AI13" s="315"/>
      <c r="AJ13" s="315"/>
      <c r="AK13" s="399" t="str">
        <f>'INGRESO DE DATOS'!$G$22</f>
        <v>EL MISMO,</v>
      </c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24" t="s">
        <v>206</v>
      </c>
      <c r="BF13" s="89"/>
      <c r="BG13" s="89"/>
      <c r="BH13" s="89"/>
      <c r="BI13" s="89"/>
      <c r="BJ13" s="89"/>
      <c r="BK13" s="89"/>
      <c r="BL13" s="215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</row>
    <row r="14" spans="1:81" ht="12.75" customHeight="1">
      <c r="A14" s="215"/>
      <c r="B14" s="24" t="s">
        <v>207</v>
      </c>
      <c r="C14" s="89"/>
      <c r="D14" s="89"/>
      <c r="E14" s="89"/>
      <c r="F14" s="89"/>
      <c r="G14" s="89"/>
      <c r="H14" s="89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4"/>
      <c r="AJ14" s="89"/>
      <c r="AK14" s="89"/>
      <c r="AL14" s="89"/>
      <c r="AM14" s="89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24"/>
      <c r="BD14" s="89"/>
      <c r="BE14" s="89"/>
      <c r="BF14" s="89"/>
      <c r="BG14" s="89"/>
      <c r="BH14" s="89"/>
      <c r="BI14" s="89"/>
      <c r="BJ14" s="89"/>
      <c r="BK14" s="89"/>
      <c r="BL14" s="215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229"/>
      <c r="BY14" s="89"/>
      <c r="BZ14" s="229"/>
      <c r="CA14" s="229"/>
      <c r="CB14" s="229"/>
      <c r="CC14" s="229"/>
    </row>
    <row r="15" spans="1:81" ht="12.75" customHeight="1">
      <c r="A15" s="215"/>
      <c r="B15" s="38" t="s">
        <v>208</v>
      </c>
      <c r="C15" s="89"/>
      <c r="D15" s="89"/>
      <c r="E15" s="114"/>
      <c r="F15" s="89"/>
      <c r="G15" s="9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A15" s="89"/>
      <c r="AB15" s="89"/>
      <c r="AC15" s="89"/>
      <c r="AD15" s="89"/>
      <c r="AE15" s="89"/>
      <c r="AF15" s="89"/>
      <c r="AG15" s="89"/>
      <c r="AH15" s="89"/>
      <c r="AI15" s="400" t="str">
        <f>'INGRESO DE DATOS'!$V$63</f>
        <v>    </v>
      </c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89"/>
      <c r="BH15" s="367" t="s">
        <v>209</v>
      </c>
      <c r="BI15" s="315"/>
      <c r="BJ15" s="315"/>
      <c r="BK15" s="89"/>
      <c r="BL15" s="215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</row>
    <row r="16" spans="1:81" ht="12.75" customHeight="1">
      <c r="A16" s="215"/>
      <c r="B16" s="89"/>
      <c r="C16" s="89"/>
      <c r="D16" s="89"/>
      <c r="E16" s="89"/>
      <c r="F16" s="378" t="str">
        <f>'INGRESO DE DATOS'!$G$23</f>
        <v>INSTALACION DE GAS NATURAL </v>
      </c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89" t="s">
        <v>210</v>
      </c>
      <c r="AD16" s="89"/>
      <c r="AE16" s="89"/>
      <c r="AF16" s="89"/>
      <c r="AG16" s="89"/>
      <c r="AH16" s="89"/>
      <c r="AI16" s="378">
        <f>'INGRESO DE DATOS'!$G$24</f>
        <v>0</v>
      </c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146" t="s">
        <v>211</v>
      </c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230"/>
      <c r="BL16" s="231"/>
      <c r="BM16" s="230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</row>
    <row r="17" spans="1:81" ht="12.75" customHeight="1">
      <c r="A17" s="215"/>
      <c r="B17" s="391" t="str">
        <f>'INGRESO DE DATOS'!$G$25</f>
        <v>#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91" t="str">
        <f>'INGRESO DE DATOS'!$G$26</f>
        <v>#</v>
      </c>
      <c r="S17" s="315"/>
      <c r="T17" s="315"/>
      <c r="U17" s="315"/>
      <c r="V17" s="315"/>
      <c r="W17" s="315"/>
      <c r="X17" s="315"/>
      <c r="Y17" s="315"/>
      <c r="Z17" s="89" t="s">
        <v>212</v>
      </c>
      <c r="AA17" s="89"/>
      <c r="AB17" s="89"/>
      <c r="AC17" s="89"/>
      <c r="AD17" s="89"/>
      <c r="AE17" s="89"/>
      <c r="AF17" s="89"/>
      <c r="AG17" s="89"/>
      <c r="AH17" s="391" t="str">
        <f>'INGRESO DE DATOS'!$G$27</f>
        <v>#</v>
      </c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89" t="s">
        <v>213</v>
      </c>
      <c r="AT17" s="315"/>
      <c r="AU17" s="315"/>
      <c r="AV17" s="315"/>
      <c r="AW17" s="315"/>
      <c r="AX17" s="391" t="str">
        <f>'INGRESO DE DATOS'!$G$29</f>
        <v>#</v>
      </c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232"/>
      <c r="BM17" s="229"/>
      <c r="BN17" s="229"/>
      <c r="BO17" s="229"/>
      <c r="BP17" s="229"/>
      <c r="BQ17" s="229"/>
      <c r="BR17" s="22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</row>
    <row r="18" spans="1:81" ht="15" customHeight="1">
      <c r="A18" s="215"/>
      <c r="B18" s="225" t="s">
        <v>214</v>
      </c>
      <c r="C18" s="225"/>
      <c r="D18" s="225"/>
      <c r="E18" s="225"/>
      <c r="F18" s="225"/>
      <c r="G18" s="225"/>
      <c r="H18" s="225"/>
      <c r="I18" s="389" t="s">
        <v>215</v>
      </c>
      <c r="J18" s="315"/>
      <c r="K18" s="315"/>
      <c r="L18" s="380" t="str">
        <f>'INGRESO DE DATOS'!G31</f>
        <v>#</v>
      </c>
      <c r="M18" s="315"/>
      <c r="N18" s="315"/>
      <c r="O18" s="381" t="s">
        <v>216</v>
      </c>
      <c r="P18" s="315"/>
      <c r="Q18" s="315"/>
      <c r="R18" s="315"/>
      <c r="S18" s="380" t="str">
        <f>'INGRESO DE DATOS'!G32</f>
        <v>#</v>
      </c>
      <c r="T18" s="315"/>
      <c r="U18" s="315"/>
      <c r="V18" s="315"/>
      <c r="W18" s="381" t="s">
        <v>217</v>
      </c>
      <c r="X18" s="315"/>
      <c r="Y18" s="315"/>
      <c r="Z18" s="315"/>
      <c r="AA18" s="315"/>
      <c r="AB18" s="315"/>
      <c r="AC18" s="380" t="str">
        <f>'INGRESO DE DATOS'!$G$30</f>
        <v>#</v>
      </c>
      <c r="AD18" s="315"/>
      <c r="AE18" s="315"/>
      <c r="AF18" s="315"/>
      <c r="AG18" s="381" t="s">
        <v>218</v>
      </c>
      <c r="AH18" s="315"/>
      <c r="AI18" s="315"/>
      <c r="AJ18" s="315"/>
      <c r="AK18" s="380" t="str">
        <f>'INGRESO DE DATOS'!G33</f>
        <v>#</v>
      </c>
      <c r="AL18" s="315"/>
      <c r="AM18" s="315"/>
      <c r="AN18" s="315"/>
      <c r="AO18" s="381" t="s">
        <v>219</v>
      </c>
      <c r="AP18" s="315"/>
      <c r="AQ18" s="315"/>
      <c r="AR18" s="315"/>
      <c r="AS18" s="380" t="str">
        <f>'INGRESO DE DATOS'!G34</f>
        <v>#</v>
      </c>
      <c r="AT18" s="315"/>
      <c r="AU18" s="315"/>
      <c r="AV18" s="90" t="s">
        <v>220</v>
      </c>
      <c r="AW18" s="89"/>
      <c r="AX18" s="89"/>
      <c r="AY18" s="89"/>
      <c r="AZ18" s="382" t="str">
        <f>'INGRESO DE DATOS'!$G$35</f>
        <v>#</v>
      </c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89"/>
      <c r="BL18" s="215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</row>
    <row r="19" spans="1:81" ht="13.5" customHeight="1">
      <c r="A19" s="233"/>
      <c r="B19" s="228"/>
      <c r="C19" s="228"/>
      <c r="D19" s="228"/>
      <c r="E19" s="228"/>
      <c r="F19" s="228"/>
      <c r="G19" s="228"/>
      <c r="H19" s="228"/>
      <c r="I19" s="381" t="s">
        <v>221</v>
      </c>
      <c r="J19" s="315"/>
      <c r="K19" s="315"/>
      <c r="L19" s="382" t="str">
        <f>'INGRESO DE DATOS'!$G$36</f>
        <v>#</v>
      </c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89"/>
      <c r="BL19" s="215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</row>
    <row r="20" spans="1:81" ht="13.5" customHeight="1">
      <c r="A20" s="233"/>
      <c r="B20" s="228"/>
      <c r="C20" s="228"/>
      <c r="D20" s="228"/>
      <c r="E20" s="228"/>
      <c r="F20" s="228"/>
      <c r="G20" s="228"/>
      <c r="H20" s="228"/>
      <c r="I20" s="101"/>
      <c r="J20" s="91"/>
      <c r="K20" s="91"/>
      <c r="L20" s="382" t="str">
        <f>'INGRESO DE DATOS'!$G$37</f>
        <v>#</v>
      </c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89"/>
      <c r="BL20" s="215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</row>
    <row r="21" spans="1:81" ht="13.5" customHeight="1">
      <c r="A21" s="233"/>
      <c r="B21" s="228"/>
      <c r="C21" s="228"/>
      <c r="D21" s="228"/>
      <c r="E21" s="228"/>
      <c r="F21" s="228"/>
      <c r="G21" s="228"/>
      <c r="H21" s="228"/>
      <c r="I21" s="101"/>
      <c r="J21" s="91"/>
      <c r="K21" s="91"/>
      <c r="L21" s="382" t="str">
        <f>'INGRESO DE DATOS'!$G$38</f>
        <v>#</v>
      </c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89"/>
      <c r="BL21" s="215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</row>
    <row r="22" spans="1:81" ht="12.75" customHeight="1">
      <c r="A22" s="215"/>
      <c r="B22" s="378" t="s">
        <v>222</v>
      </c>
      <c r="C22" s="315"/>
      <c r="D22" s="315"/>
      <c r="E22" s="315"/>
      <c r="F22" s="315"/>
      <c r="G22" s="315"/>
      <c r="H22" s="226" t="s">
        <v>223</v>
      </c>
      <c r="I22" s="24"/>
      <c r="J22" s="24"/>
      <c r="K22" s="24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215"/>
      <c r="BM22" s="89"/>
      <c r="BN22" s="146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</row>
    <row r="23" spans="1:81" ht="15" customHeight="1">
      <c r="A23" s="215"/>
      <c r="B23" s="378" t="s">
        <v>224</v>
      </c>
      <c r="C23" s="315"/>
      <c r="D23" s="315"/>
      <c r="E23" s="315"/>
      <c r="F23" s="315"/>
      <c r="G23" s="315"/>
      <c r="H23" s="383" t="s">
        <v>225</v>
      </c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215"/>
      <c r="BM23" s="89"/>
      <c r="BN23" s="89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</row>
    <row r="24" spans="1:81" ht="18" customHeight="1">
      <c r="A24" s="235"/>
      <c r="B24" s="377" t="s">
        <v>226</v>
      </c>
      <c r="C24" s="315"/>
      <c r="D24" s="315"/>
      <c r="E24" s="315"/>
      <c r="F24" s="384" t="e">
        <f>'INGRESO DE DATOS'!$E$92</f>
        <v>#REF!</v>
      </c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89"/>
      <c r="AU24" s="89"/>
      <c r="AV24" s="236" t="s">
        <v>227</v>
      </c>
      <c r="AW24" s="385">
        <f>'INGRESO DE DATOS'!$J$90</f>
        <v>0</v>
      </c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237" t="s">
        <v>228</v>
      </c>
      <c r="BJ24" s="89"/>
      <c r="BK24" s="89"/>
      <c r="BL24" s="215"/>
      <c r="BM24" s="89"/>
      <c r="BN24" s="89"/>
      <c r="BO24" s="89"/>
      <c r="BP24" s="238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239"/>
      <c r="CB24" s="89"/>
      <c r="CC24" s="89"/>
    </row>
    <row r="25" spans="1:81" ht="12.75" customHeight="1">
      <c r="A25" s="235"/>
      <c r="B25" s="240" t="s">
        <v>229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381" t="str">
        <f>'INGRESO DE DATOS'!$G$40</f>
        <v>VEINTICUATRO (24) MESES</v>
      </c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24" t="s">
        <v>230</v>
      </c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35"/>
      <c r="BM25" s="24"/>
      <c r="BN25" s="24"/>
      <c r="BO25" s="24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</row>
    <row r="26" spans="1:81" ht="12" customHeight="1">
      <c r="A26" s="235" t="s">
        <v>231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35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</row>
    <row r="27" spans="1:81" ht="12.75" customHeight="1">
      <c r="A27" s="235"/>
      <c r="B27" s="240" t="s">
        <v>232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35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</row>
    <row r="28" spans="1:81" ht="12" customHeight="1">
      <c r="A28" s="235"/>
      <c r="B28" s="24"/>
      <c r="C28" s="24"/>
      <c r="D28" s="24"/>
      <c r="E28" s="24"/>
      <c r="F28" s="24"/>
      <c r="G28" s="89" t="str">
        <f>'INGRESO DE DATOS'!G41</f>
        <v>25% ANTICIPO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35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</row>
    <row r="29" spans="1:81" ht="12" customHeight="1">
      <c r="A29" s="235"/>
      <c r="B29" s="24"/>
      <c r="C29" s="24"/>
      <c r="D29" s="24"/>
      <c r="E29" s="24"/>
      <c r="F29" s="24"/>
      <c r="G29" s="89" t="str">
        <f>'INGRESO DE DATOS'!G42</f>
        <v>50% A LA FIRMA DE DOCUMENTACION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35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</row>
    <row r="30" spans="1:81" ht="12" customHeight="1">
      <c r="A30" s="235"/>
      <c r="B30" s="24"/>
      <c r="C30" s="24"/>
      <c r="D30" s="24"/>
      <c r="E30" s="24"/>
      <c r="F30" s="24"/>
      <c r="G30" s="89" t="str">
        <f>'INGRESO DE DATOS'!G43</f>
        <v>25% CONTRA ENTREGA DE LA DOC.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35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</row>
    <row r="31" spans="1:81" ht="17.25" customHeight="1">
      <c r="A31" s="235"/>
      <c r="B31" s="24"/>
      <c r="C31" s="240" t="s">
        <v>233</v>
      </c>
      <c r="D31" s="24"/>
      <c r="E31" s="24"/>
      <c r="F31" s="24"/>
      <c r="G31" s="226" t="s">
        <v>234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35"/>
      <c r="BM31" s="24"/>
      <c r="BN31" s="24"/>
      <c r="BO31" s="24"/>
      <c r="BP31" s="24"/>
      <c r="BQ31" s="379"/>
      <c r="BR31" s="315"/>
      <c r="BS31" s="315"/>
      <c r="BT31" s="315"/>
      <c r="BU31" s="315"/>
      <c r="BV31" s="315"/>
      <c r="BW31" s="24"/>
      <c r="BX31" s="24"/>
      <c r="BY31" s="24"/>
      <c r="BZ31" s="24"/>
      <c r="CA31" s="24"/>
      <c r="CB31" s="24"/>
      <c r="CC31" s="24"/>
    </row>
    <row r="32" spans="1:81" ht="12" customHeight="1">
      <c r="A32" s="235" t="s">
        <v>235</v>
      </c>
      <c r="B32" s="24"/>
      <c r="C32" s="24"/>
      <c r="D32" s="24"/>
      <c r="E32" s="24"/>
      <c r="F32" s="22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35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</row>
    <row r="33" spans="1:81" ht="12" customHeight="1">
      <c r="A33" s="235"/>
      <c r="B33" s="24"/>
      <c r="C33" s="24"/>
      <c r="D33" s="24"/>
      <c r="E33" s="24"/>
      <c r="F33" s="226" t="s">
        <v>236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35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ht="12.75" customHeight="1">
      <c r="A34" s="235"/>
      <c r="B34" s="240" t="s">
        <v>237</v>
      </c>
      <c r="C34" s="24"/>
      <c r="D34" s="24"/>
      <c r="E34" s="24"/>
      <c r="F34" s="24"/>
      <c r="G34" s="226" t="s">
        <v>238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35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</row>
    <row r="35" spans="1:81" ht="12" customHeight="1">
      <c r="A35" s="235"/>
      <c r="B35" s="24"/>
      <c r="C35" s="24"/>
      <c r="D35" s="24"/>
      <c r="E35" s="24"/>
      <c r="F35" s="226" t="s">
        <v>239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35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</row>
    <row r="36" spans="1:81" ht="12.75" customHeight="1">
      <c r="A36" s="235"/>
      <c r="B36" s="240" t="s">
        <v>240</v>
      </c>
      <c r="C36" s="24"/>
      <c r="D36" s="24"/>
      <c r="E36" s="24"/>
      <c r="F36" s="24"/>
      <c r="G36" s="242" t="s">
        <v>241</v>
      </c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35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</row>
    <row r="37" spans="1:81" ht="12" customHeight="1">
      <c r="A37" s="2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35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</row>
    <row r="38" spans="1:81" ht="12.75" customHeight="1">
      <c r="A38" s="235"/>
      <c r="B38" s="240" t="s">
        <v>242</v>
      </c>
      <c r="C38" s="24"/>
      <c r="D38" s="24"/>
      <c r="E38" s="24"/>
      <c r="F38" s="24"/>
      <c r="G38" s="242" t="s">
        <v>243</v>
      </c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3"/>
      <c r="BM38" s="242"/>
      <c r="BN38" s="242"/>
      <c r="BO38" s="242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</row>
    <row r="39" spans="1:81" ht="12" customHeight="1">
      <c r="A39" s="235"/>
      <c r="B39" s="24"/>
      <c r="C39" s="24"/>
      <c r="D39" s="24"/>
      <c r="E39" s="24"/>
      <c r="F39" s="24"/>
      <c r="G39" s="226" t="s">
        <v>244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35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</row>
    <row r="40" spans="1:81" ht="12" customHeight="1">
      <c r="A40" s="235"/>
      <c r="B40" s="24"/>
      <c r="C40" s="24"/>
      <c r="D40" s="24"/>
      <c r="E40" s="24"/>
      <c r="F40" s="24"/>
      <c r="G40" s="226" t="s">
        <v>245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35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</row>
    <row r="41" spans="1:81" ht="12" customHeight="1">
      <c r="A41" s="235"/>
      <c r="B41" s="24"/>
      <c r="C41" s="24"/>
      <c r="D41" s="24"/>
      <c r="E41" s="24"/>
      <c r="F41" s="24"/>
      <c r="G41" s="226" t="s">
        <v>246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35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</row>
    <row r="42" spans="1:81" ht="12.75" customHeight="1">
      <c r="A42" s="235"/>
      <c r="B42" s="240" t="s">
        <v>247</v>
      </c>
      <c r="C42" s="24"/>
      <c r="D42" s="24"/>
      <c r="E42" s="24"/>
      <c r="F42" s="24"/>
      <c r="G42" s="24"/>
      <c r="H42" s="242" t="s">
        <v>248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"/>
      <c r="BF42" s="24"/>
      <c r="BG42" s="24"/>
      <c r="BH42" s="24"/>
      <c r="BI42" s="24"/>
      <c r="BJ42" s="24"/>
      <c r="BK42" s="24"/>
      <c r="BL42" s="235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</row>
    <row r="43" spans="1:81" ht="12" customHeight="1">
      <c r="A43" s="235"/>
      <c r="B43" s="24"/>
      <c r="C43" s="24"/>
      <c r="D43" s="24"/>
      <c r="E43" s="24"/>
      <c r="F43" s="24"/>
      <c r="G43" s="24"/>
      <c r="H43" s="226" t="s">
        <v>249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35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</row>
    <row r="44" spans="1:81" ht="12.75" customHeight="1">
      <c r="A44" s="235"/>
      <c r="B44" s="240" t="s">
        <v>250</v>
      </c>
      <c r="C44" s="24"/>
      <c r="D44" s="24"/>
      <c r="E44" s="24"/>
      <c r="F44" s="24"/>
      <c r="G44" s="24"/>
      <c r="H44" s="242" t="s">
        <v>251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35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</row>
    <row r="45" spans="1:81" ht="12" customHeight="1">
      <c r="A45" s="235"/>
      <c r="B45" s="24"/>
      <c r="C45" s="24"/>
      <c r="D45" s="24"/>
      <c r="E45" s="24"/>
      <c r="F45" s="24"/>
      <c r="G45" s="24"/>
      <c r="H45" s="24" t="s">
        <v>252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35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</row>
    <row r="46" spans="1:81" ht="12" customHeight="1">
      <c r="A46" s="235"/>
      <c r="B46" s="24"/>
      <c r="C46" s="24"/>
      <c r="D46" s="24"/>
      <c r="E46" s="24"/>
      <c r="F46" s="24"/>
      <c r="G46" s="24"/>
      <c r="H46" s="24" t="s">
        <v>253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35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</row>
    <row r="47" spans="1:81" ht="12.75" customHeight="1">
      <c r="A47" s="240"/>
      <c r="B47" s="24"/>
      <c r="C47" s="24"/>
      <c r="D47" s="24"/>
      <c r="E47" s="24"/>
      <c r="F47" s="24"/>
      <c r="G47" s="24"/>
      <c r="H47" s="24" t="s">
        <v>254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35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</row>
    <row r="48" spans="1:81" ht="12.75" customHeight="1">
      <c r="A48" s="240"/>
      <c r="B48" s="24"/>
      <c r="C48" s="24"/>
      <c r="D48" s="244" t="s">
        <v>255</v>
      </c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35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</row>
    <row r="49" spans="1:81" ht="12.75" customHeight="1">
      <c r="A49" s="240"/>
      <c r="B49" s="24"/>
      <c r="C49" s="24"/>
      <c r="D49" s="244"/>
      <c r="E49" s="24"/>
      <c r="F49" s="244" t="s">
        <v>256</v>
      </c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35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</row>
    <row r="50" spans="1:81" ht="12.75" customHeight="1">
      <c r="A50" s="240"/>
      <c r="B50" s="24"/>
      <c r="C50" s="24"/>
      <c r="D50" s="244"/>
      <c r="E50" s="24"/>
      <c r="F50" s="244" t="s">
        <v>257</v>
      </c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35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</row>
    <row r="51" spans="1:81" ht="12.75" customHeight="1">
      <c r="A51" s="240"/>
      <c r="B51" s="24"/>
      <c r="C51" s="24"/>
      <c r="D51" s="244" t="s">
        <v>258</v>
      </c>
      <c r="E51" s="244"/>
      <c r="F51" s="244"/>
      <c r="G51" s="244"/>
      <c r="H51" s="244"/>
      <c r="I51" s="244"/>
      <c r="J51" s="244"/>
      <c r="K51" s="244"/>
      <c r="L51" s="244"/>
      <c r="M51" s="24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35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</row>
    <row r="52" spans="1:81" ht="12.75" customHeight="1">
      <c r="A52" s="240"/>
      <c r="B52" s="24"/>
      <c r="C52" s="24"/>
      <c r="D52" s="244" t="s">
        <v>259</v>
      </c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35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</row>
    <row r="53" spans="1:81" ht="12.75" customHeight="1">
      <c r="A53" s="240"/>
      <c r="B53" s="24"/>
      <c r="C53" s="24"/>
      <c r="D53" s="244"/>
      <c r="E53" s="244"/>
      <c r="F53" s="244" t="s">
        <v>260</v>
      </c>
      <c r="G53" s="244"/>
      <c r="H53" s="244"/>
      <c r="I53" s="244"/>
      <c r="J53" s="244"/>
      <c r="K53" s="244"/>
      <c r="L53" s="244"/>
      <c r="M53" s="244"/>
      <c r="N53" s="24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35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</row>
    <row r="54" spans="1:81" ht="15" customHeight="1">
      <c r="A54" s="240"/>
      <c r="B54" s="24"/>
      <c r="C54" s="24"/>
      <c r="D54" s="244" t="s">
        <v>261</v>
      </c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35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</row>
    <row r="55" spans="1:81" ht="15" customHeight="1">
      <c r="A55" s="235"/>
      <c r="B55" s="24"/>
      <c r="C55" s="24"/>
      <c r="D55" s="244" t="s">
        <v>262</v>
      </c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35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</row>
    <row r="56" spans="1:81" ht="15" customHeight="1">
      <c r="A56" s="245"/>
      <c r="B56" s="89"/>
      <c r="C56" s="24"/>
      <c r="D56" s="89"/>
      <c r="E56" s="24"/>
      <c r="F56" s="24" t="s">
        <v>263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35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</row>
    <row r="57" spans="1:81" ht="15" customHeight="1">
      <c r="A57" s="24"/>
      <c r="B57" s="240" t="s">
        <v>264</v>
      </c>
      <c r="C57" s="24"/>
      <c r="D57" s="89"/>
      <c r="E57" s="24"/>
      <c r="F57" s="24"/>
      <c r="G57" s="24"/>
      <c r="H57" s="24" t="s">
        <v>265</v>
      </c>
      <c r="I57" s="149"/>
      <c r="J57" s="149"/>
      <c r="K57" s="89"/>
      <c r="L57" s="89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387" t="str">
        <f>'INGRESO DE DATOS'!$G$44</f>
        <v>Pago de derecho a cargo del comitente</v>
      </c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24"/>
      <c r="BK57" s="24"/>
      <c r="BL57" s="235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</row>
    <row r="58" spans="1:81" ht="15" customHeight="1">
      <c r="A58" s="24"/>
      <c r="B58" s="240" t="s">
        <v>266</v>
      </c>
      <c r="C58" s="24"/>
      <c r="D58" s="89"/>
      <c r="E58" s="24"/>
      <c r="F58" s="24"/>
      <c r="G58" s="24"/>
      <c r="H58" s="242" t="s">
        <v>267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35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</row>
    <row r="59" spans="1:81" ht="12" customHeight="1">
      <c r="A59" s="235"/>
      <c r="B59" s="24"/>
      <c r="C59" s="24"/>
      <c r="D59" s="24"/>
      <c r="E59" s="24"/>
      <c r="F59" s="24"/>
      <c r="G59" s="24"/>
      <c r="H59" s="242" t="s">
        <v>268</v>
      </c>
      <c r="I59" s="242"/>
      <c r="J59" s="24" t="str">
        <f>'INGRESO DE DATOS'!$G$45</f>
        <v>ORIGINARIO</v>
      </c>
      <c r="K59" s="242"/>
      <c r="L59" s="242"/>
      <c r="M59" s="242"/>
      <c r="N59" s="242"/>
      <c r="O59" s="242"/>
      <c r="P59" s="242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35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</row>
    <row r="60" spans="1:81" ht="12.75" customHeight="1">
      <c r="A60" s="24"/>
      <c r="B60" s="240" t="s">
        <v>269</v>
      </c>
      <c r="C60" s="24"/>
      <c r="D60" s="24"/>
      <c r="E60" s="24"/>
      <c r="F60" s="24"/>
      <c r="G60" s="24"/>
      <c r="H60" s="242" t="s">
        <v>270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35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</row>
    <row r="61" spans="1:81" ht="15" customHeight="1">
      <c r="A61" s="246"/>
      <c r="B61" s="98"/>
      <c r="C61" s="98"/>
      <c r="D61" s="98"/>
      <c r="E61" s="98"/>
      <c r="F61" s="226" t="s">
        <v>271</v>
      </c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367" t="str">
        <f>'INGRESO DE DATOS'!$G$49</f>
        <v>#</v>
      </c>
      <c r="AG61" s="315"/>
      <c r="AH61" s="315"/>
      <c r="AI61" s="315"/>
      <c r="AJ61" s="315"/>
      <c r="AK61" s="315"/>
      <c r="AL61" s="315"/>
      <c r="AM61" s="315"/>
      <c r="AN61" s="315"/>
      <c r="AO61" s="315"/>
      <c r="AP61" s="24" t="s">
        <v>272</v>
      </c>
      <c r="AQ61" s="24"/>
      <c r="AR61" s="98"/>
      <c r="AS61" s="98"/>
      <c r="AT61" s="98"/>
      <c r="AU61" s="24"/>
      <c r="AV61" s="24"/>
      <c r="AW61" s="24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246"/>
      <c r="BM61" s="98"/>
      <c r="BN61" s="98"/>
      <c r="BO61" s="98"/>
      <c r="BP61" s="98"/>
      <c r="BQ61" s="98"/>
      <c r="BR61" s="98"/>
      <c r="BS61" s="98"/>
      <c r="BT61" s="98"/>
      <c r="BU61" s="89"/>
      <c r="BV61" s="89"/>
      <c r="BW61" s="89"/>
      <c r="BX61" s="89"/>
      <c r="BY61" s="98"/>
      <c r="BZ61" s="98"/>
      <c r="CA61" s="98"/>
      <c r="CB61" s="98"/>
      <c r="CC61" s="98"/>
    </row>
    <row r="62" spans="1:81" ht="13.5" customHeight="1">
      <c r="A62" s="215"/>
      <c r="B62" s="89"/>
      <c r="C62" s="89"/>
      <c r="D62" s="89"/>
      <c r="E62" s="89"/>
      <c r="F62" s="89"/>
      <c r="G62" s="89"/>
      <c r="H62" s="226" t="s">
        <v>34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215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</row>
    <row r="63" spans="1:81" ht="8.25" customHeight="1">
      <c r="A63" s="215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388" t="s">
        <v>273</v>
      </c>
      <c r="AN63" s="312"/>
      <c r="AO63" s="312"/>
      <c r="AP63" s="312"/>
      <c r="AQ63" s="312"/>
      <c r="AR63" s="312"/>
      <c r="AS63" s="312"/>
      <c r="AT63" s="313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61"/>
      <c r="BJ63" s="89"/>
      <c r="BK63" s="89"/>
      <c r="BL63" s="215"/>
      <c r="BM63" s="224"/>
      <c r="BN63" s="224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</row>
    <row r="64" spans="1:81" ht="13.5" customHeight="1">
      <c r="A64" s="215"/>
      <c r="B64" s="236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37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321"/>
      <c r="AN64" s="322"/>
      <c r="AO64" s="322"/>
      <c r="AP64" s="322"/>
      <c r="AQ64" s="322"/>
      <c r="AR64" s="322"/>
      <c r="AS64" s="322"/>
      <c r="AT64" s="323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74"/>
      <c r="BJ64" s="89"/>
      <c r="BK64" s="89"/>
      <c r="BL64" s="215"/>
      <c r="BM64" s="224"/>
      <c r="BN64" s="224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</row>
    <row r="65" spans="1:81" ht="7.5" customHeight="1">
      <c r="A65" s="215"/>
      <c r="B65" s="89"/>
      <c r="C65" s="89" t="s">
        <v>274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215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</row>
    <row r="66" spans="1:81" ht="12.75" customHeight="1">
      <c r="A66" s="215"/>
      <c r="B66" s="89"/>
      <c r="C66" s="90" t="s">
        <v>275</v>
      </c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187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61"/>
      <c r="BJ66" s="89"/>
      <c r="BK66" s="89"/>
      <c r="BL66" s="215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</row>
    <row r="67" spans="1:81" ht="11.25" customHeight="1">
      <c r="A67" s="215"/>
      <c r="B67" s="89"/>
      <c r="C67" s="389" t="str">
        <f>'INGRESO DE DATOS'!$G$8</f>
        <v>#</v>
      </c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162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163"/>
      <c r="BJ67" s="89"/>
      <c r="BK67" s="89"/>
      <c r="BL67" s="215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</row>
    <row r="68" spans="1:81" ht="12" customHeight="1">
      <c r="A68" s="215"/>
      <c r="B68" s="89"/>
      <c r="C68" s="89" t="s">
        <v>276</v>
      </c>
      <c r="D68" s="89"/>
      <c r="E68" s="89"/>
      <c r="F68" s="89"/>
      <c r="G68" s="89"/>
      <c r="H68" s="389" t="str">
        <f>'INGRESO DE DATOS'!$G$9</f>
        <v>#</v>
      </c>
      <c r="I68" s="315"/>
      <c r="J68" s="315"/>
      <c r="K68" s="315"/>
      <c r="L68" s="315"/>
      <c r="M68" s="315"/>
      <c r="N68" s="315"/>
      <c r="O68" s="315"/>
      <c r="P68" s="315"/>
      <c r="Q68" s="315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162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163"/>
      <c r="BJ68" s="89"/>
      <c r="BK68" s="89"/>
      <c r="BL68" s="215"/>
      <c r="BM68" s="89"/>
      <c r="BN68" s="149"/>
      <c r="BO68" s="14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</row>
    <row r="69" spans="1:81" ht="12.75" customHeight="1">
      <c r="A69" s="215"/>
      <c r="B69" s="89"/>
      <c r="C69" s="89" t="s">
        <v>277</v>
      </c>
      <c r="D69" s="89"/>
      <c r="E69" s="89"/>
      <c r="F69" s="89"/>
      <c r="G69" s="89"/>
      <c r="H69" s="89" t="str">
        <f>'INGRESO DE DATOS'!$G$10</f>
        <v>#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162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163"/>
      <c r="BJ69" s="89"/>
      <c r="BK69" s="89"/>
      <c r="BL69" s="215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</row>
    <row r="70" spans="1:81" ht="7.5" customHeight="1">
      <c r="A70" s="215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162"/>
      <c r="AN70" s="89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89"/>
      <c r="BI70" s="163"/>
      <c r="BJ70" s="89"/>
      <c r="BK70" s="89"/>
      <c r="BL70" s="215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</row>
    <row r="71" spans="1:81" ht="12" customHeight="1">
      <c r="A71" s="215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162"/>
      <c r="AN71" s="89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89"/>
      <c r="BI71" s="163"/>
      <c r="BJ71" s="89"/>
      <c r="BK71" s="89"/>
      <c r="BL71" s="215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</row>
    <row r="72" spans="1:81" ht="12" customHeight="1">
      <c r="A72" s="215"/>
      <c r="B72" s="89"/>
      <c r="C72" s="89" t="s">
        <v>278</v>
      </c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162"/>
      <c r="AN72" s="89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89"/>
      <c r="BI72" s="163"/>
      <c r="BJ72" s="89"/>
      <c r="BK72" s="89"/>
      <c r="BL72" s="215"/>
      <c r="BM72" s="89"/>
      <c r="BN72" s="89"/>
      <c r="BO72" s="89"/>
      <c r="BP72" s="89"/>
      <c r="BQ72" s="90"/>
      <c r="BR72" s="90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</row>
    <row r="73" spans="1:81" ht="15" customHeight="1">
      <c r="A73" s="215"/>
      <c r="B73" s="89"/>
      <c r="C73" s="89"/>
      <c r="D73" s="90" t="s">
        <v>279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162"/>
      <c r="AN73" s="89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89"/>
      <c r="BI73" s="163"/>
      <c r="BJ73" s="89"/>
      <c r="BK73" s="89"/>
      <c r="BL73" s="215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</row>
    <row r="74" spans="1:81" ht="9.75" customHeight="1">
      <c r="A74" s="215"/>
      <c r="B74" s="89"/>
      <c r="C74" s="89"/>
      <c r="D74" s="89"/>
      <c r="E74" s="91" t="s">
        <v>280</v>
      </c>
      <c r="F74" s="89"/>
      <c r="G74" s="89"/>
      <c r="H74" s="390" t="str">
        <f>'INGRESO DE DATOS'!$G$16</f>
        <v>#</v>
      </c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162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163"/>
      <c r="BJ74" s="89"/>
      <c r="BK74" s="89"/>
      <c r="BL74" s="215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</row>
    <row r="75" spans="1:81" ht="9.75" customHeight="1">
      <c r="A75" s="215"/>
      <c r="B75" s="89"/>
      <c r="C75" s="89"/>
      <c r="D75" s="89"/>
      <c r="E75" s="91" t="s">
        <v>281</v>
      </c>
      <c r="F75" s="89"/>
      <c r="G75" s="89"/>
      <c r="H75" s="390" t="str">
        <f>'INGRESO DE DATOS'!$G$20</f>
        <v>#</v>
      </c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162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163"/>
      <c r="BJ75" s="89"/>
      <c r="BK75" s="89"/>
      <c r="BL75" s="215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</row>
    <row r="76" spans="1:81" ht="9.75" customHeight="1">
      <c r="A76" s="215"/>
      <c r="B76" s="89"/>
      <c r="C76" s="89"/>
      <c r="D76" s="89"/>
      <c r="E76" s="91" t="s">
        <v>282</v>
      </c>
      <c r="F76" s="89"/>
      <c r="G76" s="89"/>
      <c r="H76" s="390" t="str">
        <f>'INGRESO DE DATOS'!$G$19</f>
        <v>#</v>
      </c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162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163"/>
      <c r="BJ76" s="89"/>
      <c r="BK76" s="89"/>
      <c r="BL76" s="215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</row>
    <row r="77" spans="1:81" ht="9.75" customHeight="1">
      <c r="A77" s="215"/>
      <c r="B77" s="89"/>
      <c r="C77" s="89"/>
      <c r="D77" s="89" t="s">
        <v>283</v>
      </c>
      <c r="E77" s="89"/>
      <c r="F77" s="89"/>
      <c r="G77" s="89"/>
      <c r="H77" s="386" t="str">
        <f>'INGRESO DE DATOS'!$G$17</f>
        <v>#</v>
      </c>
      <c r="I77" s="315"/>
      <c r="J77" s="315"/>
      <c r="K77" s="315"/>
      <c r="L77" s="315"/>
      <c r="M77" s="315"/>
      <c r="N77" s="315"/>
      <c r="O77" s="315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162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163"/>
      <c r="BJ77" s="89"/>
      <c r="BK77" s="89"/>
      <c r="BL77" s="215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</row>
    <row r="78" spans="1:81" ht="4.5" customHeight="1">
      <c r="A78" s="215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168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74"/>
      <c r="BJ78" s="89"/>
      <c r="BK78" s="89"/>
      <c r="BL78" s="215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</row>
    <row r="79" spans="1:81" ht="6" customHeight="1">
      <c r="A79" s="215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215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</row>
    <row r="80" spans="1:81" ht="3.75" customHeight="1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</row>
    <row r="81" spans="1:81" ht="9.7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</row>
    <row r="82" spans="1:81" ht="3.7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</row>
    <row r="83" spans="1:81" ht="9.7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</row>
    <row r="84" spans="1:81" ht="9.7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</row>
    <row r="85" spans="1:81" ht="9.7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</row>
    <row r="86" spans="1:81" ht="9.7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91"/>
      <c r="BM86" s="91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</row>
    <row r="87" spans="1:81" ht="9.7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</row>
    <row r="88" spans="1:81" ht="9.7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</row>
    <row r="89" spans="1:81" ht="9.75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</row>
    <row r="90" spans="1:81" ht="9.75" customHeight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</row>
    <row r="91" spans="1:81" ht="9.75" customHeight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</row>
    <row r="92" spans="1:81" ht="9.75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</row>
    <row r="93" spans="1:81" ht="9.75" customHeigh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</row>
    <row r="94" spans="1:81" ht="9.7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</row>
    <row r="95" spans="1:81" ht="9.75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</row>
    <row r="96" spans="1:81" ht="10.5" customHeight="1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</row>
    <row r="97" spans="1:81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</row>
    <row r="98" spans="1:81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</row>
    <row r="99" spans="1:81" ht="12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</row>
    <row r="100" spans="1:81" ht="12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</row>
    <row r="101" spans="1:81" ht="12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</row>
    <row r="102" spans="1:81" ht="12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</row>
    <row r="103" spans="1:81" ht="12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</row>
    <row r="104" spans="1:81" ht="12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</row>
    <row r="105" spans="1:81" ht="12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</row>
    <row r="106" spans="1:81" ht="12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</row>
    <row r="107" spans="1:81" ht="12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</row>
    <row r="108" spans="1:81" ht="12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</row>
    <row r="109" spans="1:81" ht="12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</row>
    <row r="110" spans="1:81" ht="12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</row>
    <row r="111" spans="1:81" ht="12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</row>
    <row r="112" spans="1:81" ht="12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</row>
    <row r="113" spans="1:81" ht="12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</row>
    <row r="114" spans="1:81" ht="12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</row>
    <row r="115" spans="1:81" ht="12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</row>
    <row r="116" spans="1:81" ht="12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</row>
    <row r="117" spans="1:81" ht="12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</row>
    <row r="118" spans="1:81" ht="12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</row>
    <row r="119" spans="1:81" ht="12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</row>
    <row r="120" spans="1:81" ht="12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</row>
    <row r="121" spans="1:81" ht="12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</row>
    <row r="122" spans="1:81" ht="12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</row>
    <row r="123" spans="1:81" ht="12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</row>
    <row r="124" spans="1:81" ht="12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</row>
    <row r="125" spans="1:81" ht="12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</row>
    <row r="126" spans="1:81" ht="12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</row>
    <row r="127" spans="1:81" ht="12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</row>
    <row r="128" spans="1:81" ht="12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</row>
    <row r="129" spans="1:81" ht="12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</row>
    <row r="130" spans="1:81" ht="12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</row>
    <row r="131" spans="1:81" ht="12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</row>
    <row r="132" spans="1:81" ht="12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</row>
    <row r="133" spans="1:81" ht="12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</row>
    <row r="134" spans="1:81" ht="12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</row>
    <row r="135" spans="1:81" ht="12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</row>
    <row r="136" spans="1:81" ht="31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</row>
    <row r="137" spans="1:81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</row>
    <row r="138" spans="1:81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</row>
    <row r="139" spans="1:81" ht="12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</row>
    <row r="140" spans="1:81" ht="12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</row>
    <row r="141" spans="1:81" ht="12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</row>
    <row r="142" spans="1:81" ht="12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</row>
    <row r="143" spans="1:81" ht="12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</row>
    <row r="144" spans="1:81" ht="12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</row>
    <row r="145" spans="1:81" ht="12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</row>
    <row r="146" spans="1:81" ht="12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</row>
    <row r="147" spans="1:81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8"/>
      <c r="BN147" s="248"/>
      <c r="BO147" s="248"/>
      <c r="BP147" s="248"/>
      <c r="BQ147" s="248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</row>
    <row r="148" spans="1:81" ht="12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</row>
    <row r="149" spans="1:81" ht="12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</row>
    <row r="150" spans="1:81" ht="12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</row>
    <row r="151" spans="1:81" ht="12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</row>
    <row r="152" spans="1:81" ht="12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</row>
    <row r="153" spans="1:81" ht="12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</row>
    <row r="154" spans="1:81" ht="12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</row>
    <row r="155" spans="1:81" ht="6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</row>
    <row r="156" spans="1:81" ht="3.75" customHeight="1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</row>
    <row r="157" spans="1:81" ht="9.75" customHeight="1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</row>
    <row r="158" spans="1:81" ht="9.75" customHeight="1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</row>
    <row r="159" spans="1:81" ht="9.75" customHeight="1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</row>
    <row r="160" spans="1:81" ht="9.75" customHeight="1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</row>
    <row r="161" spans="1:81" ht="9.75" customHeight="1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</row>
    <row r="162" spans="1:81" ht="9.75" customHeight="1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</row>
    <row r="163" spans="1:81" ht="9.75" customHeight="1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</row>
    <row r="164" spans="1:81" ht="9.75" customHeight="1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</row>
    <row r="165" spans="1:81" ht="9.75" customHeight="1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</row>
    <row r="166" spans="1:81" ht="9.75" customHeight="1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</row>
    <row r="167" spans="1:81" ht="9.75" customHeight="1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</row>
    <row r="168" spans="1:81" ht="9.75" customHeight="1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</row>
    <row r="169" spans="1:81" ht="9.75" customHeight="1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</row>
    <row r="170" spans="1:81" ht="9.75" customHeight="1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</row>
    <row r="171" spans="1:81" ht="9.75" customHeight="1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</row>
    <row r="172" spans="1:81" ht="9.75" customHeight="1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</row>
    <row r="173" spans="1:81" ht="9.75" customHeight="1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</row>
    <row r="174" spans="1:81" ht="9.75" customHeight="1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</row>
    <row r="175" spans="1:81" ht="9.75" customHeight="1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</row>
    <row r="176" spans="1:81" ht="9.75" customHeight="1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</row>
    <row r="177" spans="1:81" ht="9.75" customHeight="1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</row>
    <row r="178" spans="1:81" ht="9.75" customHeight="1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</row>
    <row r="179" spans="1:81" ht="9.75" customHeight="1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</row>
    <row r="180" spans="1:81" ht="9.75" customHeight="1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</row>
    <row r="181" spans="1:81" ht="9.75" customHeight="1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</row>
    <row r="182" spans="1:81" ht="9.75" customHeight="1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</row>
    <row r="183" spans="1:81" ht="9.75" customHeight="1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</row>
    <row r="184" spans="1:81" ht="9.75" customHeight="1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</row>
    <row r="185" spans="1:81" ht="9.75" customHeight="1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</row>
    <row r="186" spans="1:81" ht="9.75" customHeight="1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</row>
    <row r="187" spans="1:81" ht="9.75" customHeight="1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</row>
    <row r="188" spans="1:81" ht="9.75" customHeight="1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</row>
    <row r="189" spans="1:81" ht="9.75" customHeight="1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</row>
    <row r="190" spans="1:81" ht="9.75" customHeight="1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</row>
    <row r="191" spans="1:81" ht="9.75" customHeight="1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</row>
    <row r="192" spans="1:81" ht="9.75" customHeight="1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</row>
    <row r="193" spans="1:81" ht="9.75" customHeight="1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</row>
    <row r="194" spans="1:81" ht="9.75" customHeight="1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</row>
    <row r="195" spans="1:81" ht="9.75" customHeight="1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</row>
    <row r="196" spans="1:81" ht="9.75" customHeight="1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</row>
    <row r="197" spans="1:81" ht="9.75" customHeight="1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</row>
    <row r="198" spans="1:81" ht="9.75" customHeight="1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</row>
    <row r="199" spans="1:81" ht="9.75" customHeight="1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</row>
    <row r="200" spans="1:81" ht="9.75" customHeight="1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</row>
    <row r="201" spans="1:81" ht="9.75" customHeight="1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</row>
    <row r="202" spans="1:81" ht="9.75" customHeight="1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</row>
    <row r="203" spans="1:81" ht="9.75" customHeight="1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</row>
    <row r="204" spans="1:81" ht="9.75" customHeight="1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</row>
    <row r="205" spans="1:81" ht="9.75" customHeight="1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</row>
    <row r="206" spans="1:81" ht="9.75" customHeight="1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</row>
    <row r="207" spans="1:81" ht="9.75" customHeight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</row>
    <row r="208" spans="1:81" ht="9.75" customHeight="1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</row>
    <row r="209" spans="1:81" ht="9.75" customHeight="1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</row>
    <row r="210" spans="1:81" ht="9.75" customHeight="1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</row>
    <row r="211" spans="1:81" ht="9.75" customHeight="1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</row>
    <row r="212" spans="1:81" ht="9.75" customHeight="1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</row>
    <row r="213" spans="1:81" ht="9.75" customHeight="1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</row>
    <row r="214" spans="1:81" ht="9.75" customHeight="1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</row>
    <row r="215" spans="1:81" ht="9.75" customHeight="1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</row>
    <row r="216" spans="1:81" ht="9.75" customHeight="1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</row>
    <row r="217" spans="1:81" ht="9.75" customHeight="1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</row>
    <row r="218" spans="1:81" ht="9.75" customHeight="1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</row>
    <row r="219" spans="1:81" ht="9.75" customHeight="1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</row>
    <row r="220" spans="1:81" ht="9.75" customHeight="1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</row>
    <row r="221" spans="1:81" ht="9.75" customHeight="1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</row>
    <row r="222" spans="1:81" ht="9.75" customHeight="1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</row>
    <row r="223" spans="1:81" ht="9.75" customHeight="1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</row>
    <row r="224" spans="1:81" ht="9.75" customHeight="1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</row>
    <row r="225" spans="1:81" ht="9.75" customHeight="1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</row>
    <row r="226" spans="1:81" ht="9.75" customHeight="1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</row>
    <row r="227" spans="1:81" ht="9.75" customHeight="1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</row>
    <row r="228" spans="1:81" ht="9.75" customHeight="1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</row>
    <row r="229" spans="1:81" ht="9.75" customHeight="1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</row>
    <row r="230" spans="1:81" ht="9.75" customHeight="1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</row>
    <row r="231" spans="1:81" ht="9.75" customHeight="1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</row>
    <row r="232" spans="1:81" ht="9.75" customHeight="1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</row>
    <row r="233" spans="1:81" ht="9.75" customHeight="1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</row>
    <row r="234" spans="1:81" ht="9.75" customHeight="1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</row>
    <row r="235" spans="1:81" ht="9.75" customHeight="1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</row>
    <row r="236" spans="1:81" ht="9.75" customHeight="1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</row>
    <row r="237" spans="1:81" ht="9.75" customHeight="1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</row>
    <row r="238" spans="1:81" ht="9.75" customHeight="1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</row>
    <row r="239" spans="1:81" ht="9.75" customHeight="1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</row>
    <row r="240" spans="1:81" ht="9.75" customHeight="1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</row>
    <row r="241" spans="1:81" ht="9.75" customHeight="1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</row>
    <row r="242" spans="1:81" ht="9.75" customHeight="1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</row>
    <row r="243" spans="1:81" ht="9.75" customHeight="1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</row>
    <row r="244" spans="1:81" ht="9.75" customHeight="1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</row>
    <row r="245" spans="1:81" ht="9.75" customHeight="1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</row>
    <row r="246" spans="1:81" ht="9.75" customHeight="1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</row>
    <row r="247" spans="1:81" ht="9.75" customHeight="1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</row>
    <row r="248" spans="1:81" ht="9.75" customHeight="1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</row>
    <row r="249" spans="1:81" ht="9.75" customHeight="1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</row>
    <row r="250" spans="1:81" ht="9.75" customHeight="1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</row>
    <row r="251" spans="1:81" ht="9.75" customHeight="1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</row>
    <row r="252" spans="1:81" ht="9.75" customHeight="1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</row>
    <row r="253" spans="1:81" ht="9.75" customHeight="1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</row>
    <row r="254" spans="1:81" ht="9.75" customHeight="1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</row>
    <row r="255" spans="1:81" ht="9.75" customHeight="1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</row>
    <row r="256" spans="1:81" ht="9.75" customHeight="1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</row>
    <row r="257" spans="1:81" ht="9.75" customHeight="1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</row>
    <row r="258" spans="1:81" ht="9.75" customHeight="1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</row>
    <row r="259" spans="1:81" ht="9.75" customHeight="1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</row>
    <row r="260" spans="1:81" ht="9.75" customHeight="1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</row>
    <row r="261" spans="1:81" ht="9.75" customHeight="1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</row>
    <row r="262" spans="1:81" ht="9.75" customHeight="1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</row>
    <row r="263" spans="1:81" ht="9.75" customHeight="1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</row>
    <row r="264" spans="1:81" ht="9.75" customHeight="1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</row>
    <row r="265" spans="1:81" ht="9.75" customHeight="1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</row>
    <row r="266" spans="1:81" ht="9.75" customHeight="1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</row>
    <row r="267" spans="1:81" ht="9.75" customHeight="1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</row>
    <row r="268" spans="1:81" ht="9.75" customHeight="1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</row>
    <row r="269" spans="1:81" ht="9.75" customHeight="1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</row>
    <row r="270" spans="1:81" ht="9.75" customHeight="1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</row>
    <row r="271" spans="1:81" ht="9.75" customHeight="1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</row>
    <row r="272" spans="1:81" ht="9.75" customHeight="1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</row>
    <row r="273" spans="1:81" ht="9.75" customHeight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</row>
    <row r="274" spans="1:81" ht="9.75" customHeight="1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</row>
    <row r="275" spans="1:81" ht="9.75" customHeight="1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</row>
    <row r="276" spans="1:81" ht="9.75" customHeight="1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</row>
    <row r="277" spans="1:81" ht="9.75" customHeight="1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</row>
    <row r="278" spans="1:81" ht="9.75" customHeight="1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</row>
    <row r="279" spans="1:81" ht="9.75" customHeight="1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</row>
    <row r="280" spans="1:81" ht="9.75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</row>
    <row r="281" spans="1:81" ht="9.75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</row>
    <row r="282" spans="1:81" ht="9.75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</row>
    <row r="283" spans="1:81" ht="9.75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</row>
    <row r="284" spans="1:81" ht="9.75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</row>
    <row r="285" spans="1:81" ht="9.75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</row>
    <row r="286" spans="1:81" ht="9.75" customHeight="1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</row>
    <row r="287" spans="1:81" ht="9.75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</row>
    <row r="288" spans="1:81" ht="9.75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</row>
    <row r="289" spans="1:81" ht="9.75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</row>
    <row r="290" spans="1:81" ht="9.75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</row>
    <row r="291" spans="1:81" ht="9.75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</row>
    <row r="292" spans="1:81" ht="9.75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</row>
    <row r="293" spans="1:81" ht="9.75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</row>
    <row r="294" spans="1:81" ht="9.75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</row>
    <row r="295" spans="1:81" ht="9.75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</row>
    <row r="296" spans="1:81" ht="9.75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</row>
    <row r="297" spans="1:81" ht="9.75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</row>
    <row r="298" spans="1:81" ht="9.75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</row>
    <row r="299" spans="1:81" ht="9.75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</row>
    <row r="300" spans="1:81" ht="9.75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</row>
    <row r="301" spans="1:81" ht="9.75" customHeight="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</row>
    <row r="302" spans="1:81" ht="9.75" customHeight="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</row>
    <row r="303" spans="1:81" ht="9.75" customHeight="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</row>
    <row r="304" spans="1:81" ht="9.75" customHeight="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</row>
    <row r="305" spans="1:81" ht="9.75" customHeight="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</row>
    <row r="306" spans="1:81" ht="9.75" customHeight="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</row>
    <row r="307" spans="1:81" ht="9.75" customHeight="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</row>
    <row r="308" spans="1:81" ht="9.75" customHeight="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</row>
    <row r="309" spans="1:81" ht="9.75" customHeight="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</row>
    <row r="310" spans="1:81" ht="9.75" customHeight="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</row>
    <row r="311" spans="1:81" ht="9.75" customHeight="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</row>
    <row r="312" spans="1:81" ht="9.75" customHeight="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</row>
    <row r="313" spans="1:81" ht="9.75" customHeight="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</row>
    <row r="314" spans="1:81" ht="9.75" customHeight="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</row>
    <row r="315" spans="1:81" ht="9.75" customHeight="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</row>
    <row r="316" spans="1:81" ht="9.75" customHeight="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</row>
    <row r="317" spans="1:81" ht="9.75" customHeight="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</row>
    <row r="318" spans="1:81" ht="9.75" customHeight="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</row>
    <row r="319" spans="1:81" ht="9.75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</row>
    <row r="320" spans="1:81" ht="9.75" customHeight="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</row>
    <row r="321" spans="1:81" ht="9.75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</row>
    <row r="322" spans="1:81" ht="9.75" customHeight="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</row>
    <row r="323" spans="1:81" ht="9.75" customHeight="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</row>
    <row r="324" spans="1:81" ht="9.75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</row>
    <row r="325" spans="1:81" ht="9.75" customHeight="1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</row>
    <row r="326" spans="1:81" ht="9.75" customHeight="1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</row>
    <row r="327" spans="1:81" ht="9.75" customHeight="1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</row>
    <row r="328" spans="1:81" ht="9.75" customHeight="1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</row>
    <row r="329" spans="1:81" ht="9.75" customHeight="1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  <c r="CB329" s="89"/>
      <c r="CC329" s="89"/>
    </row>
    <row r="330" spans="1:81" ht="9.75" customHeight="1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</row>
    <row r="331" spans="1:81" ht="9.75" customHeight="1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</row>
    <row r="332" spans="1:81" ht="9.75" customHeight="1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</row>
    <row r="333" spans="1:81" ht="9.75" customHeight="1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</row>
    <row r="334" spans="1:81" ht="9.75" customHeight="1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</row>
    <row r="335" spans="1:81" ht="9.75" customHeight="1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</row>
    <row r="336" spans="1:81" ht="9.75" customHeight="1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</row>
    <row r="337" spans="1:81" ht="9.75" customHeight="1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  <c r="CB337" s="89"/>
      <c r="CC337" s="89"/>
    </row>
    <row r="338" spans="1:81" ht="9.75" customHeight="1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</row>
    <row r="339" spans="1:81" ht="9.75" customHeight="1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</row>
    <row r="340" spans="1:81" ht="9.75" customHeight="1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</row>
    <row r="341" spans="1:81" ht="9.75" customHeight="1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</row>
    <row r="342" spans="1:81" ht="9.75" customHeight="1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</row>
    <row r="343" spans="1:81" ht="9.75" customHeight="1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</row>
    <row r="344" spans="1:81" ht="9.75" customHeight="1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</row>
    <row r="345" spans="1:81" ht="9.75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</row>
    <row r="346" spans="1:81" ht="9.75" customHeight="1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</row>
    <row r="347" spans="1:81" ht="9.75" customHeight="1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</row>
    <row r="348" spans="1:81" ht="9.75" customHeight="1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</row>
    <row r="349" spans="1:81" ht="9.75" customHeight="1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</row>
    <row r="350" spans="1:81" ht="9.75" customHeight="1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</row>
    <row r="351" spans="1:81" ht="9.75" customHeight="1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</row>
    <row r="352" spans="1:81" ht="9.75" customHeight="1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</row>
    <row r="353" spans="1:81" ht="9.75" customHeight="1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</row>
    <row r="354" spans="1:81" ht="9.75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</row>
    <row r="355" spans="1:81" ht="9.75" customHeight="1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</row>
    <row r="356" spans="1:81" ht="9.75" customHeight="1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</row>
    <row r="357" spans="1:81" ht="9.75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</row>
    <row r="358" spans="1:81" ht="9.75" customHeight="1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</row>
    <row r="359" spans="1:81" ht="9.75" customHeight="1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</row>
    <row r="360" spans="1:81" ht="9.75" customHeight="1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</row>
    <row r="361" spans="1:81" ht="9.75" customHeight="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</row>
    <row r="362" spans="1:81" ht="9.75" customHeight="1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</row>
    <row r="363" spans="1:81" ht="9.75" customHeight="1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</row>
    <row r="364" spans="1:81" ht="9.75" customHeight="1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</row>
    <row r="365" spans="1:81" ht="9.75" customHeight="1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</row>
    <row r="366" spans="1:81" ht="9.75" customHeight="1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</row>
    <row r="367" spans="1:81" ht="9.75" customHeight="1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</row>
    <row r="368" spans="1:81" ht="9.75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</row>
    <row r="369" spans="1:81" ht="9.75" customHeight="1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</row>
    <row r="370" spans="1:81" ht="9.75" customHeight="1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</row>
    <row r="371" spans="1:81" ht="9.75" customHeight="1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</row>
    <row r="372" spans="1:81" ht="9.75" customHeight="1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</row>
    <row r="373" spans="1:81" ht="9.75" customHeight="1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</row>
    <row r="374" spans="1:81" ht="9.75" customHeight="1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</row>
    <row r="375" spans="1:81" ht="9.75" customHeight="1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</row>
    <row r="376" spans="1:81" ht="9.75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</row>
    <row r="377" spans="1:81" ht="9.75" customHeight="1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</row>
    <row r="378" spans="1:81" ht="9.75" customHeight="1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</row>
    <row r="379" spans="1:81" ht="9.75" customHeight="1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</row>
    <row r="380" spans="1:81" ht="9.75" customHeight="1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</row>
    <row r="381" spans="1:81" ht="9.75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</row>
    <row r="382" spans="1:81" ht="9.75" customHeight="1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</row>
    <row r="383" spans="1:81" ht="9.75" customHeight="1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</row>
    <row r="384" spans="1:81" ht="9.75" customHeight="1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</row>
    <row r="385" spans="1:81" ht="9.75" customHeight="1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</row>
    <row r="386" spans="1:81" ht="9.75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</row>
    <row r="387" spans="1:81" ht="9.75" customHeight="1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</row>
    <row r="388" spans="1:81" ht="9.75" customHeight="1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</row>
    <row r="389" spans="1:81" ht="9.75" customHeight="1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</row>
    <row r="390" spans="1:81" ht="9.75" customHeight="1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</row>
    <row r="391" spans="1:81" ht="9.75" customHeight="1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89"/>
      <c r="CB391" s="89"/>
      <c r="CC391" s="89"/>
    </row>
    <row r="392" spans="1:81" ht="9.75" customHeight="1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89"/>
      <c r="CB392" s="89"/>
      <c r="CC392" s="89"/>
    </row>
    <row r="393" spans="1:81" ht="9.75" customHeight="1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</row>
    <row r="394" spans="1:81" ht="9.75" customHeight="1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89"/>
      <c r="CB394" s="89"/>
      <c r="CC394" s="89"/>
    </row>
    <row r="395" spans="1:81" ht="9.75" customHeight="1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</row>
    <row r="396" spans="1:81" ht="9.75" customHeight="1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</row>
    <row r="397" spans="1:81" ht="9.75" customHeight="1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</row>
    <row r="398" spans="1:81" ht="9.75" customHeight="1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89"/>
      <c r="CB398" s="89"/>
      <c r="CC398" s="89"/>
    </row>
    <row r="399" spans="1:81" ht="9.75" customHeight="1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  <c r="CB399" s="89"/>
      <c r="CC399" s="89"/>
    </row>
    <row r="400" spans="1:81" ht="9.75" customHeight="1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  <c r="CB400" s="89"/>
      <c r="CC400" s="89"/>
    </row>
    <row r="401" spans="1:81" ht="9.75" customHeight="1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</row>
    <row r="402" spans="1:81" ht="9.75" customHeight="1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9"/>
      <c r="BN402" s="89"/>
      <c r="BO402" s="89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  <c r="CB402" s="89"/>
      <c r="CC402" s="89"/>
    </row>
    <row r="403" spans="1:81" ht="9.75" customHeight="1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  <c r="BL403" s="89"/>
      <c r="BM403" s="89"/>
      <c r="BN403" s="89"/>
      <c r="BO403" s="89"/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  <c r="CA403" s="89"/>
      <c r="CB403" s="89"/>
      <c r="CC403" s="89"/>
    </row>
    <row r="404" spans="1:81" ht="9.75" customHeight="1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  <c r="BL404" s="89"/>
      <c r="BM404" s="89"/>
      <c r="BN404" s="89"/>
      <c r="BO404" s="89"/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  <c r="CA404" s="89"/>
      <c r="CB404" s="89"/>
      <c r="CC404" s="89"/>
    </row>
    <row r="405" spans="1:81" ht="9.75" customHeight="1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89"/>
      <c r="BM405" s="89"/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  <c r="CB405" s="89"/>
      <c r="CC405" s="89"/>
    </row>
    <row r="406" spans="1:81" ht="9.75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  <c r="BL406" s="89"/>
      <c r="BM406" s="89"/>
      <c r="BN406" s="89"/>
      <c r="BO406" s="89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  <c r="CB406" s="89"/>
      <c r="CC406" s="89"/>
    </row>
    <row r="407" spans="1:81" ht="9.75" customHeight="1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  <c r="BL407" s="89"/>
      <c r="BM407" s="89"/>
      <c r="BN407" s="89"/>
      <c r="BO407" s="89"/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  <c r="CA407" s="89"/>
      <c r="CB407" s="89"/>
      <c r="CC407" s="89"/>
    </row>
    <row r="408" spans="1:81" ht="9.75" customHeight="1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  <c r="CB408" s="89"/>
      <c r="CC408" s="89"/>
    </row>
    <row r="409" spans="1:81" ht="9.75" customHeight="1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  <c r="BL409" s="89"/>
      <c r="BM409" s="89"/>
      <c r="BN409" s="89"/>
      <c r="BO409" s="89"/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  <c r="CA409" s="89"/>
      <c r="CB409" s="89"/>
      <c r="CC409" s="89"/>
    </row>
    <row r="410" spans="1:81" ht="9.75" customHeight="1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  <c r="BL410" s="89"/>
      <c r="BM410" s="89"/>
      <c r="BN410" s="89"/>
      <c r="BO410" s="89"/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  <c r="CA410" s="89"/>
      <c r="CB410" s="89"/>
      <c r="CC410" s="89"/>
    </row>
    <row r="411" spans="1:81" ht="9.75" customHeight="1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</row>
    <row r="412" spans="1:81" ht="9.75" customHeight="1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  <c r="BL412" s="89"/>
      <c r="BM412" s="89"/>
      <c r="BN412" s="89"/>
      <c r="BO412" s="89"/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  <c r="CA412" s="89"/>
      <c r="CB412" s="89"/>
      <c r="CC412" s="89"/>
    </row>
    <row r="413" spans="1:81" ht="9.75" customHeight="1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  <c r="BL413" s="89"/>
      <c r="BM413" s="89"/>
      <c r="BN413" s="89"/>
      <c r="BO413" s="89"/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  <c r="CA413" s="89"/>
      <c r="CB413" s="89"/>
      <c r="CC413" s="89"/>
    </row>
    <row r="414" spans="1:81" ht="9.75" customHeight="1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  <c r="CA414" s="89"/>
      <c r="CB414" s="89"/>
      <c r="CC414" s="89"/>
    </row>
    <row r="415" spans="1:81" ht="9.75" customHeight="1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  <c r="BL415" s="89"/>
      <c r="BM415" s="89"/>
      <c r="BN415" s="89"/>
      <c r="BO415" s="89"/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  <c r="CA415" s="89"/>
      <c r="CB415" s="89"/>
      <c r="CC415" s="89"/>
    </row>
    <row r="416" spans="1:81" ht="9.75" customHeight="1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  <c r="CA416" s="89"/>
      <c r="CB416" s="89"/>
      <c r="CC416" s="89"/>
    </row>
    <row r="417" spans="1:81" ht="9.75" customHeight="1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  <c r="CA417" s="89"/>
      <c r="CB417" s="89"/>
      <c r="CC417" s="89"/>
    </row>
    <row r="418" spans="1:81" ht="9.75" customHeight="1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  <c r="CA418" s="89"/>
      <c r="CB418" s="89"/>
      <c r="CC418" s="89"/>
    </row>
    <row r="419" spans="1:81" ht="9.75" customHeight="1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  <c r="CA419" s="89"/>
      <c r="CB419" s="89"/>
      <c r="CC419" s="89"/>
    </row>
    <row r="420" spans="1:81" ht="9.75" customHeight="1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  <c r="BL420" s="89"/>
      <c r="BM420" s="89"/>
      <c r="BN420" s="89"/>
      <c r="BO420" s="89"/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  <c r="CA420" s="89"/>
      <c r="CB420" s="89"/>
      <c r="CC420" s="89"/>
    </row>
    <row r="421" spans="1:81" ht="9.75" customHeight="1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  <c r="BL421" s="89"/>
      <c r="BM421" s="89"/>
      <c r="BN421" s="89"/>
      <c r="BO421" s="89"/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  <c r="CA421" s="89"/>
      <c r="CB421" s="89"/>
      <c r="CC421" s="89"/>
    </row>
    <row r="422" spans="1:81" ht="9.75" customHeight="1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  <c r="BL422" s="89"/>
      <c r="BM422" s="89"/>
      <c r="BN422" s="89"/>
      <c r="BO422" s="89"/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  <c r="CA422" s="89"/>
      <c r="CB422" s="89"/>
      <c r="CC422" s="89"/>
    </row>
    <row r="423" spans="1:81" ht="9.75" customHeight="1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/>
      <c r="BM423" s="89"/>
      <c r="BN423" s="89"/>
      <c r="BO423" s="89"/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  <c r="CA423" s="89"/>
      <c r="CB423" s="89"/>
      <c r="CC423" s="89"/>
    </row>
    <row r="424" spans="1:81" ht="9.75" customHeight="1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</row>
    <row r="425" spans="1:81" ht="9.75" customHeight="1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</row>
    <row r="426" spans="1:81" ht="9.75" customHeight="1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  <c r="CA426" s="89"/>
      <c r="CB426" s="89"/>
      <c r="CC426" s="89"/>
    </row>
    <row r="427" spans="1:81" ht="9.75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  <c r="CA427" s="89"/>
      <c r="CB427" s="89"/>
      <c r="CC427" s="89"/>
    </row>
    <row r="428" spans="1:81" ht="9.75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</row>
    <row r="429" spans="1:81" ht="9.75" customHeight="1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  <c r="CA429" s="89"/>
      <c r="CB429" s="89"/>
      <c r="CC429" s="89"/>
    </row>
    <row r="430" spans="1:81" ht="9.75" customHeight="1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  <c r="CA430" s="89"/>
      <c r="CB430" s="89"/>
      <c r="CC430" s="89"/>
    </row>
    <row r="431" spans="1:81" ht="9.75" customHeight="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  <c r="CA431" s="89"/>
      <c r="CB431" s="89"/>
      <c r="CC431" s="89"/>
    </row>
    <row r="432" spans="1:81" ht="9.75" customHeight="1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  <c r="CA432" s="89"/>
      <c r="CB432" s="89"/>
      <c r="CC432" s="89"/>
    </row>
    <row r="433" spans="1:81" ht="9.75" customHeight="1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9"/>
      <c r="BN433" s="89"/>
      <c r="BO433" s="89"/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  <c r="CA433" s="89"/>
      <c r="CB433" s="89"/>
      <c r="CC433" s="89"/>
    </row>
    <row r="434" spans="1:81" ht="9.75" customHeight="1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  <c r="CA434" s="89"/>
      <c r="CB434" s="89"/>
      <c r="CC434" s="89"/>
    </row>
    <row r="435" spans="1:81" ht="9.75" customHeight="1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  <c r="CA435" s="89"/>
      <c r="CB435" s="89"/>
      <c r="CC435" s="89"/>
    </row>
    <row r="436" spans="1:81" ht="9.75" customHeight="1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</row>
    <row r="437" spans="1:81" ht="9.75" customHeight="1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  <c r="CA437" s="89"/>
      <c r="CB437" s="89"/>
      <c r="CC437" s="89"/>
    </row>
    <row r="438" spans="1:81" ht="9.75" customHeight="1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  <c r="CA438" s="89"/>
      <c r="CB438" s="89"/>
      <c r="CC438" s="89"/>
    </row>
    <row r="439" spans="1:81" ht="9.75" customHeight="1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  <c r="CA439" s="89"/>
      <c r="CB439" s="89"/>
      <c r="CC439" s="89"/>
    </row>
    <row r="440" spans="1:81" ht="9.75" customHeight="1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  <c r="CA440" s="89"/>
      <c r="CB440" s="89"/>
      <c r="CC440" s="89"/>
    </row>
    <row r="441" spans="1:81" ht="9.75" customHeight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  <c r="CA441" s="89"/>
      <c r="CB441" s="89"/>
      <c r="CC441" s="89"/>
    </row>
    <row r="442" spans="1:81" ht="9.75" customHeight="1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  <c r="CA442" s="89"/>
      <c r="CB442" s="89"/>
      <c r="CC442" s="89"/>
    </row>
    <row r="443" spans="1:81" ht="9.75" customHeight="1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  <c r="CA443" s="89"/>
      <c r="CB443" s="89"/>
      <c r="CC443" s="89"/>
    </row>
    <row r="444" spans="1:81" ht="9.75" customHeight="1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  <c r="CA444" s="89"/>
      <c r="CB444" s="89"/>
      <c r="CC444" s="89"/>
    </row>
    <row r="445" spans="1:81" ht="9.75" customHeight="1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  <c r="CA445" s="89"/>
      <c r="CB445" s="89"/>
      <c r="CC445" s="89"/>
    </row>
    <row r="446" spans="1:81" ht="9.75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</row>
    <row r="447" spans="1:81" ht="9.75" customHeight="1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</row>
    <row r="448" spans="1:81" ht="9.75" customHeight="1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  <c r="CA448" s="89"/>
      <c r="CB448" s="89"/>
      <c r="CC448" s="89"/>
    </row>
    <row r="449" spans="1:81" ht="9.75" customHeight="1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  <c r="CA449" s="89"/>
      <c r="CB449" s="89"/>
      <c r="CC449" s="89"/>
    </row>
    <row r="450" spans="1:81" ht="9.75" customHeight="1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  <c r="CA450" s="89"/>
      <c r="CB450" s="89"/>
      <c r="CC450" s="89"/>
    </row>
    <row r="451" spans="1:81" ht="9.75" customHeight="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  <c r="CA451" s="89"/>
      <c r="CB451" s="89"/>
      <c r="CC451" s="89"/>
    </row>
    <row r="452" spans="1:81" ht="9.75" customHeight="1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  <c r="CA452" s="89"/>
      <c r="CB452" s="89"/>
      <c r="CC452" s="89"/>
    </row>
    <row r="453" spans="1:81" ht="9.75" customHeight="1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  <c r="CA453" s="89"/>
      <c r="CB453" s="89"/>
      <c r="CC453" s="89"/>
    </row>
    <row r="454" spans="1:81" ht="9.75" customHeight="1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  <c r="CA454" s="89"/>
      <c r="CB454" s="89"/>
      <c r="CC454" s="89"/>
    </row>
    <row r="455" spans="1:81" ht="9.75" customHeight="1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  <c r="CA455" s="89"/>
      <c r="CB455" s="89"/>
      <c r="CC455" s="89"/>
    </row>
    <row r="456" spans="1:81" ht="9.75" customHeight="1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  <c r="CA456" s="89"/>
      <c r="CB456" s="89"/>
      <c r="CC456" s="89"/>
    </row>
    <row r="457" spans="1:81" ht="9.75" customHeight="1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  <c r="CA457" s="89"/>
      <c r="CB457" s="89"/>
      <c r="CC457" s="89"/>
    </row>
    <row r="458" spans="1:81" ht="9.75" customHeight="1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  <c r="CA458" s="89"/>
      <c r="CB458" s="89"/>
      <c r="CC458" s="89"/>
    </row>
    <row r="459" spans="1:81" ht="9.75" customHeight="1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  <c r="CA459" s="89"/>
      <c r="CB459" s="89"/>
      <c r="CC459" s="89"/>
    </row>
    <row r="460" spans="1:81" ht="9.75" customHeight="1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  <c r="CB460" s="89"/>
      <c r="CC460" s="89"/>
    </row>
    <row r="461" spans="1:81" ht="9.75" customHeight="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  <c r="CA461" s="89"/>
      <c r="CB461" s="89"/>
      <c r="CC461" s="89"/>
    </row>
    <row r="462" spans="1:81" ht="9.75" customHeight="1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  <c r="CA462" s="89"/>
      <c r="CB462" s="89"/>
      <c r="CC462" s="89"/>
    </row>
    <row r="463" spans="1:81" ht="9.75" customHeight="1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  <c r="CA463" s="89"/>
      <c r="CB463" s="89"/>
      <c r="CC463" s="89"/>
    </row>
    <row r="464" spans="1:81" ht="9.75" customHeight="1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  <c r="CA464" s="89"/>
      <c r="CB464" s="89"/>
      <c r="CC464" s="89"/>
    </row>
    <row r="465" spans="1:81" ht="9.75" customHeight="1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  <c r="CA465" s="89"/>
      <c r="CB465" s="89"/>
      <c r="CC465" s="89"/>
    </row>
    <row r="466" spans="1:81" ht="9.75" customHeight="1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  <c r="CA466" s="89"/>
      <c r="CB466" s="89"/>
      <c r="CC466" s="89"/>
    </row>
    <row r="467" spans="1:81" ht="9.75" customHeight="1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  <c r="CA467" s="89"/>
      <c r="CB467" s="89"/>
      <c r="CC467" s="89"/>
    </row>
    <row r="468" spans="1:81" ht="9.75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  <c r="CA468" s="89"/>
      <c r="CB468" s="89"/>
      <c r="CC468" s="89"/>
    </row>
    <row r="469" spans="1:81" ht="9.75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  <c r="CA469" s="89"/>
      <c r="CB469" s="89"/>
      <c r="CC469" s="89"/>
    </row>
    <row r="470" spans="1:81" ht="9.75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  <c r="CA470" s="89"/>
      <c r="CB470" s="89"/>
      <c r="CC470" s="89"/>
    </row>
    <row r="471" spans="1:81" ht="9.75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  <c r="BP471" s="89"/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  <c r="CA471" s="89"/>
      <c r="CB471" s="89"/>
      <c r="CC471" s="89"/>
    </row>
    <row r="472" spans="1:81" ht="9.75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  <c r="BP472" s="89"/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  <c r="CA472" s="89"/>
      <c r="CB472" s="89"/>
      <c r="CC472" s="89"/>
    </row>
    <row r="473" spans="1:81" ht="9.75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  <c r="BP473" s="89"/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  <c r="CA473" s="89"/>
      <c r="CB473" s="89"/>
      <c r="CC473" s="89"/>
    </row>
    <row r="474" spans="1:81" ht="9.75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</row>
    <row r="475" spans="1:81" ht="9.75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  <c r="CB475" s="89"/>
      <c r="CC475" s="89"/>
    </row>
    <row r="476" spans="1:81" ht="9.75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  <c r="CB476" s="89"/>
      <c r="CC476" s="89"/>
    </row>
    <row r="477" spans="1:81" ht="9.75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  <c r="CB477" s="89"/>
      <c r="CC477" s="89"/>
    </row>
    <row r="478" spans="1:81" ht="9.75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</row>
    <row r="479" spans="1:81" ht="9.75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  <c r="CB479" s="89"/>
      <c r="CC479" s="89"/>
    </row>
    <row r="480" spans="1:81" ht="9.75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  <c r="CB480" s="89"/>
      <c r="CC480" s="89"/>
    </row>
    <row r="481" spans="1:81" ht="9.75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  <c r="CB481" s="89"/>
      <c r="CC481" s="89"/>
    </row>
    <row r="482" spans="1:81" ht="9.75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</row>
    <row r="483" spans="1:81" ht="9.75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</row>
    <row r="484" spans="1:81" ht="9.75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  <c r="CB484" s="89"/>
      <c r="CC484" s="89"/>
    </row>
    <row r="485" spans="1:81" ht="9.75" customHeight="1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  <c r="CB485" s="89"/>
      <c r="CC485" s="89"/>
    </row>
    <row r="486" spans="1:81" ht="9.75" customHeight="1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  <c r="CB486" s="89"/>
      <c r="CC486" s="89"/>
    </row>
    <row r="487" spans="1:81" ht="9.75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  <c r="CB487" s="89"/>
      <c r="CC487" s="89"/>
    </row>
    <row r="488" spans="1:81" ht="9.75" customHeight="1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  <c r="CB488" s="89"/>
      <c r="CC488" s="89"/>
    </row>
    <row r="489" spans="1:81" ht="9.75" customHeight="1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  <c r="CB489" s="89"/>
      <c r="CC489" s="89"/>
    </row>
    <row r="490" spans="1:81" ht="9.75" customHeight="1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  <c r="CB490" s="89"/>
      <c r="CC490" s="89"/>
    </row>
    <row r="491" spans="1:81" ht="9.75" customHeight="1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  <c r="CB491" s="89"/>
      <c r="CC491" s="89"/>
    </row>
    <row r="492" spans="1:81" ht="9.75" customHeight="1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  <c r="CB492" s="89"/>
      <c r="CC492" s="89"/>
    </row>
    <row r="493" spans="1:81" ht="9.75" customHeight="1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  <c r="CB493" s="89"/>
      <c r="CC493" s="89"/>
    </row>
    <row r="494" spans="1:81" ht="9.75" customHeight="1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</row>
    <row r="495" spans="1:81" ht="9.75" customHeight="1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</row>
    <row r="496" spans="1:81" ht="9.75" customHeight="1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  <c r="CB496" s="89"/>
      <c r="CC496" s="89"/>
    </row>
    <row r="497" spans="1:81" ht="9.75" customHeight="1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  <c r="CB497" s="89"/>
      <c r="CC497" s="89"/>
    </row>
    <row r="498" spans="1:81" ht="9.75" customHeight="1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  <c r="CB498" s="89"/>
      <c r="CC498" s="89"/>
    </row>
    <row r="499" spans="1:81" ht="9.75" customHeight="1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  <c r="CB499" s="89"/>
      <c r="CC499" s="89"/>
    </row>
    <row r="500" spans="1:81" ht="9.75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  <c r="CB500" s="89"/>
      <c r="CC500" s="89"/>
    </row>
    <row r="501" spans="1:81" ht="9.75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  <c r="CB501" s="89"/>
      <c r="CC501" s="89"/>
    </row>
    <row r="502" spans="1:81" ht="9.75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</row>
    <row r="503" spans="1:81" ht="9.75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89"/>
      <c r="BJ503" s="89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  <c r="CB503" s="89"/>
      <c r="CC503" s="89"/>
    </row>
    <row r="504" spans="1:81" ht="9.75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</row>
    <row r="505" spans="1:81" ht="9.75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  <c r="CB505" s="89"/>
      <c r="CC505" s="89"/>
    </row>
    <row r="506" spans="1:81" ht="9.75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  <c r="CB506" s="89"/>
      <c r="CC506" s="89"/>
    </row>
    <row r="507" spans="1:81" ht="9.75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  <c r="CB507" s="89"/>
      <c r="CC507" s="89"/>
    </row>
    <row r="508" spans="1:81" ht="9.75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89"/>
      <c r="BJ508" s="89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  <c r="CB508" s="89"/>
      <c r="CC508" s="89"/>
    </row>
    <row r="509" spans="1:81" ht="9.75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  <c r="BD509" s="89"/>
      <c r="BE509" s="89"/>
      <c r="BF509" s="89"/>
      <c r="BG509" s="89"/>
      <c r="BH509" s="89"/>
      <c r="BI509" s="89"/>
      <c r="BJ509" s="89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  <c r="CB509" s="89"/>
      <c r="CC509" s="89"/>
    </row>
    <row r="510" spans="1:81" ht="9.75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  <c r="CB510" s="89"/>
      <c r="CC510" s="89"/>
    </row>
    <row r="511" spans="1:81" ht="9.75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  <c r="CB511" s="89"/>
      <c r="CC511" s="89"/>
    </row>
    <row r="512" spans="1:81" ht="9.75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  <c r="CB512" s="89"/>
      <c r="CC512" s="89"/>
    </row>
    <row r="513" spans="1:81" ht="9.75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  <c r="CB513" s="89"/>
      <c r="CC513" s="89"/>
    </row>
    <row r="514" spans="1:81" ht="9.75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  <c r="CB514" s="89"/>
      <c r="CC514" s="89"/>
    </row>
    <row r="515" spans="1:81" ht="9.75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  <c r="CB515" s="89"/>
      <c r="CC515" s="89"/>
    </row>
    <row r="516" spans="1:81" ht="9.75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</row>
    <row r="517" spans="1:81" ht="9.75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  <c r="BD517" s="89"/>
      <c r="BE517" s="89"/>
      <c r="BF517" s="89"/>
      <c r="BG517" s="89"/>
      <c r="BH517" s="89"/>
      <c r="BI517" s="89"/>
      <c r="BJ517" s="89"/>
      <c r="BK517" s="89"/>
      <c r="BL517" s="89"/>
      <c r="BM517" s="89"/>
      <c r="BN517" s="89"/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  <c r="CA517" s="89"/>
      <c r="CB517" s="89"/>
      <c r="CC517" s="89"/>
    </row>
    <row r="518" spans="1:81" ht="9.75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  <c r="BD518" s="89"/>
      <c r="BE518" s="89"/>
      <c r="BF518" s="89"/>
      <c r="BG518" s="89"/>
      <c r="BH518" s="89"/>
      <c r="BI518" s="89"/>
      <c r="BJ518" s="89"/>
      <c r="BK518" s="89"/>
      <c r="BL518" s="89"/>
      <c r="BM518" s="89"/>
      <c r="BN518" s="89"/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  <c r="CA518" s="89"/>
      <c r="CB518" s="89"/>
      <c r="CC518" s="89"/>
    </row>
    <row r="519" spans="1:81" ht="9.75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  <c r="BM519" s="89"/>
      <c r="BN519" s="89"/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  <c r="CA519" s="89"/>
      <c r="CB519" s="89"/>
      <c r="CC519" s="89"/>
    </row>
    <row r="520" spans="1:81" ht="9.75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  <c r="BD520" s="89"/>
      <c r="BE520" s="89"/>
      <c r="BF520" s="89"/>
      <c r="BG520" s="89"/>
      <c r="BH520" s="89"/>
      <c r="BI520" s="89"/>
      <c r="BJ520" s="89"/>
      <c r="BK520" s="89"/>
      <c r="BL520" s="89"/>
      <c r="BM520" s="89"/>
      <c r="BN520" s="89"/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  <c r="CA520" s="89"/>
      <c r="CB520" s="89"/>
      <c r="CC520" s="89"/>
    </row>
    <row r="521" spans="1:81" ht="9.75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  <c r="BB521" s="89"/>
      <c r="BC521" s="89"/>
      <c r="BD521" s="89"/>
      <c r="BE521" s="89"/>
      <c r="BF521" s="89"/>
      <c r="BG521" s="89"/>
      <c r="BH521" s="89"/>
      <c r="BI521" s="89"/>
      <c r="BJ521" s="89"/>
      <c r="BK521" s="89"/>
      <c r="BL521" s="89"/>
      <c r="BM521" s="89"/>
      <c r="BN521" s="89"/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  <c r="CA521" s="89"/>
      <c r="CB521" s="89"/>
      <c r="CC521" s="89"/>
    </row>
    <row r="522" spans="1:81" ht="9.75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  <c r="BB522" s="89"/>
      <c r="BC522" s="89"/>
      <c r="BD522" s="89"/>
      <c r="BE522" s="89"/>
      <c r="BF522" s="89"/>
      <c r="BG522" s="89"/>
      <c r="BH522" s="89"/>
      <c r="BI522" s="89"/>
      <c r="BJ522" s="89"/>
      <c r="BK522" s="89"/>
      <c r="BL522" s="89"/>
      <c r="BM522" s="89"/>
      <c r="BN522" s="89"/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  <c r="CA522" s="89"/>
      <c r="CB522" s="89"/>
      <c r="CC522" s="89"/>
    </row>
    <row r="523" spans="1:81" ht="9.75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  <c r="CB523" s="89"/>
      <c r="CC523" s="89"/>
    </row>
    <row r="524" spans="1:81" ht="9.75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  <c r="BD524" s="89"/>
      <c r="BE524" s="89"/>
      <c r="BF524" s="89"/>
      <c r="BG524" s="89"/>
      <c r="BH524" s="89"/>
      <c r="BI524" s="89"/>
      <c r="BJ524" s="89"/>
      <c r="BK524" s="89"/>
      <c r="BL524" s="89"/>
      <c r="BM524" s="89"/>
      <c r="BN524" s="89"/>
      <c r="BO524" s="89"/>
      <c r="BP524" s="89"/>
      <c r="BQ524" s="89"/>
      <c r="BR524" s="89"/>
      <c r="BS524" s="89"/>
      <c r="BT524" s="89"/>
      <c r="BU524" s="89"/>
      <c r="BV524" s="89"/>
      <c r="BW524" s="89"/>
      <c r="BX524" s="89"/>
      <c r="BY524" s="89"/>
      <c r="BZ524" s="89"/>
      <c r="CA524" s="89"/>
      <c r="CB524" s="89"/>
      <c r="CC524" s="89"/>
    </row>
    <row r="525" spans="1:81" ht="9.75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89"/>
      <c r="BJ525" s="89"/>
      <c r="BK525" s="89"/>
      <c r="BL525" s="89"/>
      <c r="BM525" s="89"/>
      <c r="BN525" s="89"/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  <c r="CA525" s="89"/>
      <c r="CB525" s="89"/>
      <c r="CC525" s="89"/>
    </row>
    <row r="526" spans="1:81" ht="9.75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  <c r="BB526" s="89"/>
      <c r="BC526" s="89"/>
      <c r="BD526" s="89"/>
      <c r="BE526" s="89"/>
      <c r="BF526" s="89"/>
      <c r="BG526" s="89"/>
      <c r="BH526" s="89"/>
      <c r="BI526" s="89"/>
      <c r="BJ526" s="89"/>
      <c r="BK526" s="89"/>
      <c r="BL526" s="89"/>
      <c r="BM526" s="89"/>
      <c r="BN526" s="89"/>
      <c r="BO526" s="89"/>
      <c r="BP526" s="89"/>
      <c r="BQ526" s="89"/>
      <c r="BR526" s="89"/>
      <c r="BS526" s="89"/>
      <c r="BT526" s="89"/>
      <c r="BU526" s="89"/>
      <c r="BV526" s="89"/>
      <c r="BW526" s="89"/>
      <c r="BX526" s="89"/>
      <c r="BY526" s="89"/>
      <c r="BZ526" s="89"/>
      <c r="CA526" s="89"/>
      <c r="CB526" s="89"/>
      <c r="CC526" s="89"/>
    </row>
    <row r="527" spans="1:81" ht="9.75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  <c r="BB527" s="89"/>
      <c r="BC527" s="89"/>
      <c r="BD527" s="89"/>
      <c r="BE527" s="89"/>
      <c r="BF527" s="89"/>
      <c r="BG527" s="89"/>
      <c r="BH527" s="89"/>
      <c r="BI527" s="89"/>
      <c r="BJ527" s="89"/>
      <c r="BK527" s="89"/>
      <c r="BL527" s="89"/>
      <c r="BM527" s="89"/>
      <c r="BN527" s="89"/>
      <c r="BO527" s="89"/>
      <c r="BP527" s="89"/>
      <c r="BQ527" s="89"/>
      <c r="BR527" s="89"/>
      <c r="BS527" s="89"/>
      <c r="BT527" s="89"/>
      <c r="BU527" s="89"/>
      <c r="BV527" s="89"/>
      <c r="BW527" s="89"/>
      <c r="BX527" s="89"/>
      <c r="BY527" s="89"/>
      <c r="BZ527" s="89"/>
      <c r="CA527" s="89"/>
      <c r="CB527" s="89"/>
      <c r="CC527" s="89"/>
    </row>
    <row r="528" spans="1:81" ht="9.75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  <c r="BB528" s="89"/>
      <c r="BC528" s="89"/>
      <c r="BD528" s="89"/>
      <c r="BE528" s="89"/>
      <c r="BF528" s="89"/>
      <c r="BG528" s="89"/>
      <c r="BH528" s="89"/>
      <c r="BI528" s="89"/>
      <c r="BJ528" s="89"/>
      <c r="BK528" s="89"/>
      <c r="BL528" s="89"/>
      <c r="BM528" s="89"/>
      <c r="BN528" s="89"/>
      <c r="BO528" s="89"/>
      <c r="BP528" s="89"/>
      <c r="BQ528" s="89"/>
      <c r="BR528" s="89"/>
      <c r="BS528" s="89"/>
      <c r="BT528" s="89"/>
      <c r="BU528" s="89"/>
      <c r="BV528" s="89"/>
      <c r="BW528" s="89"/>
      <c r="BX528" s="89"/>
      <c r="BY528" s="89"/>
      <c r="BZ528" s="89"/>
      <c r="CA528" s="89"/>
      <c r="CB528" s="89"/>
      <c r="CC528" s="89"/>
    </row>
    <row r="529" spans="1:81" ht="9.7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  <c r="BD529" s="89"/>
      <c r="BE529" s="89"/>
      <c r="BF529" s="89"/>
      <c r="BG529" s="89"/>
      <c r="BH529" s="89"/>
      <c r="BI529" s="89"/>
      <c r="BJ529" s="89"/>
      <c r="BK529" s="89"/>
      <c r="BL529" s="89"/>
      <c r="BM529" s="89"/>
      <c r="BN529" s="89"/>
      <c r="BO529" s="89"/>
      <c r="BP529" s="89"/>
      <c r="BQ529" s="89"/>
      <c r="BR529" s="89"/>
      <c r="BS529" s="89"/>
      <c r="BT529" s="89"/>
      <c r="BU529" s="89"/>
      <c r="BV529" s="89"/>
      <c r="BW529" s="89"/>
      <c r="BX529" s="89"/>
      <c r="BY529" s="89"/>
      <c r="BZ529" s="89"/>
      <c r="CA529" s="89"/>
      <c r="CB529" s="89"/>
      <c r="CC529" s="89"/>
    </row>
    <row r="530" spans="1:81" ht="9.75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  <c r="BB530" s="89"/>
      <c r="BC530" s="89"/>
      <c r="BD530" s="89"/>
      <c r="BE530" s="89"/>
      <c r="BF530" s="89"/>
      <c r="BG530" s="89"/>
      <c r="BH530" s="89"/>
      <c r="BI530" s="89"/>
      <c r="BJ530" s="89"/>
      <c r="BK530" s="89"/>
      <c r="BL530" s="89"/>
      <c r="BM530" s="89"/>
      <c r="BN530" s="89"/>
      <c r="BO530" s="89"/>
      <c r="BP530" s="89"/>
      <c r="BQ530" s="89"/>
      <c r="BR530" s="89"/>
      <c r="BS530" s="89"/>
      <c r="BT530" s="89"/>
      <c r="BU530" s="89"/>
      <c r="BV530" s="89"/>
      <c r="BW530" s="89"/>
      <c r="BX530" s="89"/>
      <c r="BY530" s="89"/>
      <c r="BZ530" s="89"/>
      <c r="CA530" s="89"/>
      <c r="CB530" s="89"/>
      <c r="CC530" s="89"/>
    </row>
    <row r="531" spans="1:81" ht="9.75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  <c r="BB531" s="89"/>
      <c r="BC531" s="89"/>
      <c r="BD531" s="89"/>
      <c r="BE531" s="89"/>
      <c r="BF531" s="89"/>
      <c r="BG531" s="89"/>
      <c r="BH531" s="89"/>
      <c r="BI531" s="89"/>
      <c r="BJ531" s="89"/>
      <c r="BK531" s="89"/>
      <c r="BL531" s="89"/>
      <c r="BM531" s="89"/>
      <c r="BN531" s="89"/>
      <c r="BO531" s="89"/>
      <c r="BP531" s="89"/>
      <c r="BQ531" s="89"/>
      <c r="BR531" s="89"/>
      <c r="BS531" s="89"/>
      <c r="BT531" s="89"/>
      <c r="BU531" s="89"/>
      <c r="BV531" s="89"/>
      <c r="BW531" s="89"/>
      <c r="BX531" s="89"/>
      <c r="BY531" s="89"/>
      <c r="BZ531" s="89"/>
      <c r="CA531" s="89"/>
      <c r="CB531" s="89"/>
      <c r="CC531" s="89"/>
    </row>
    <row r="532" spans="1:81" ht="9.75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  <c r="BB532" s="89"/>
      <c r="BC532" s="89"/>
      <c r="BD532" s="89"/>
      <c r="BE532" s="89"/>
      <c r="BF532" s="89"/>
      <c r="BG532" s="89"/>
      <c r="BH532" s="89"/>
      <c r="BI532" s="89"/>
      <c r="BJ532" s="89"/>
      <c r="BK532" s="89"/>
      <c r="BL532" s="89"/>
      <c r="BM532" s="89"/>
      <c r="BN532" s="89"/>
      <c r="BO532" s="89"/>
      <c r="BP532" s="89"/>
      <c r="BQ532" s="89"/>
      <c r="BR532" s="89"/>
      <c r="BS532" s="89"/>
      <c r="BT532" s="89"/>
      <c r="BU532" s="89"/>
      <c r="BV532" s="89"/>
      <c r="BW532" s="89"/>
      <c r="BX532" s="89"/>
      <c r="BY532" s="89"/>
      <c r="BZ532" s="89"/>
      <c r="CA532" s="89"/>
      <c r="CB532" s="89"/>
      <c r="CC532" s="89"/>
    </row>
    <row r="533" spans="1:81" ht="9.75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  <c r="BB533" s="89"/>
      <c r="BC533" s="89"/>
      <c r="BD533" s="89"/>
      <c r="BE533" s="89"/>
      <c r="BF533" s="89"/>
      <c r="BG533" s="89"/>
      <c r="BH533" s="89"/>
      <c r="BI533" s="89"/>
      <c r="BJ533" s="89"/>
      <c r="BK533" s="89"/>
      <c r="BL533" s="89"/>
      <c r="BM533" s="89"/>
      <c r="BN533" s="89"/>
      <c r="BO533" s="89"/>
      <c r="BP533" s="89"/>
      <c r="BQ533" s="89"/>
      <c r="BR533" s="89"/>
      <c r="BS533" s="89"/>
      <c r="BT533" s="89"/>
      <c r="BU533" s="89"/>
      <c r="BV533" s="89"/>
      <c r="BW533" s="89"/>
      <c r="BX533" s="89"/>
      <c r="BY533" s="89"/>
      <c r="BZ533" s="89"/>
      <c r="CA533" s="89"/>
      <c r="CB533" s="89"/>
      <c r="CC533" s="89"/>
    </row>
    <row r="534" spans="1:81" ht="9.75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  <c r="BB534" s="89"/>
      <c r="BC534" s="89"/>
      <c r="BD534" s="89"/>
      <c r="BE534" s="89"/>
      <c r="BF534" s="89"/>
      <c r="BG534" s="89"/>
      <c r="BH534" s="89"/>
      <c r="BI534" s="89"/>
      <c r="BJ534" s="89"/>
      <c r="BK534" s="89"/>
      <c r="BL534" s="89"/>
      <c r="BM534" s="89"/>
      <c r="BN534" s="89"/>
      <c r="BO534" s="89"/>
      <c r="BP534" s="89"/>
      <c r="BQ534" s="89"/>
      <c r="BR534" s="89"/>
      <c r="BS534" s="89"/>
      <c r="BT534" s="89"/>
      <c r="BU534" s="89"/>
      <c r="BV534" s="89"/>
      <c r="BW534" s="89"/>
      <c r="BX534" s="89"/>
      <c r="BY534" s="89"/>
      <c r="BZ534" s="89"/>
      <c r="CA534" s="89"/>
      <c r="CB534" s="89"/>
      <c r="CC534" s="89"/>
    </row>
    <row r="535" spans="1:81" ht="9.75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  <c r="BB535" s="89"/>
      <c r="BC535" s="89"/>
      <c r="BD535" s="89"/>
      <c r="BE535" s="89"/>
      <c r="BF535" s="89"/>
      <c r="BG535" s="89"/>
      <c r="BH535" s="89"/>
      <c r="BI535" s="89"/>
      <c r="BJ535" s="89"/>
      <c r="BK535" s="89"/>
      <c r="BL535" s="89"/>
      <c r="BM535" s="89"/>
      <c r="BN535" s="89"/>
      <c r="BO535" s="89"/>
      <c r="BP535" s="89"/>
      <c r="BQ535" s="89"/>
      <c r="BR535" s="89"/>
      <c r="BS535" s="89"/>
      <c r="BT535" s="89"/>
      <c r="BU535" s="89"/>
      <c r="BV535" s="89"/>
      <c r="BW535" s="89"/>
      <c r="BX535" s="89"/>
      <c r="BY535" s="89"/>
      <c r="BZ535" s="89"/>
      <c r="CA535" s="89"/>
      <c r="CB535" s="89"/>
      <c r="CC535" s="89"/>
    </row>
    <row r="536" spans="1:81" ht="9.75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  <c r="BB536" s="89"/>
      <c r="BC536" s="89"/>
      <c r="BD536" s="89"/>
      <c r="BE536" s="89"/>
      <c r="BF536" s="89"/>
      <c r="BG536" s="89"/>
      <c r="BH536" s="89"/>
      <c r="BI536" s="89"/>
      <c r="BJ536" s="89"/>
      <c r="BK536" s="89"/>
      <c r="BL536" s="89"/>
      <c r="BM536" s="89"/>
      <c r="BN536" s="89"/>
      <c r="BO536" s="89"/>
      <c r="BP536" s="89"/>
      <c r="BQ536" s="89"/>
      <c r="BR536" s="89"/>
      <c r="BS536" s="89"/>
      <c r="BT536" s="89"/>
      <c r="BU536" s="89"/>
      <c r="BV536" s="89"/>
      <c r="BW536" s="89"/>
      <c r="BX536" s="89"/>
      <c r="BY536" s="89"/>
      <c r="BZ536" s="89"/>
      <c r="CA536" s="89"/>
      <c r="CB536" s="89"/>
      <c r="CC536" s="89"/>
    </row>
    <row r="537" spans="1:81" ht="9.75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  <c r="BD537" s="89"/>
      <c r="BE537" s="89"/>
      <c r="BF537" s="89"/>
      <c r="BG537" s="89"/>
      <c r="BH537" s="89"/>
      <c r="BI537" s="89"/>
      <c r="BJ537" s="89"/>
      <c r="BK537" s="89"/>
      <c r="BL537" s="89"/>
      <c r="BM537" s="89"/>
      <c r="BN537" s="89"/>
      <c r="BO537" s="89"/>
      <c r="BP537" s="89"/>
      <c r="BQ537" s="89"/>
      <c r="BR537" s="89"/>
      <c r="BS537" s="89"/>
      <c r="BT537" s="89"/>
      <c r="BU537" s="89"/>
      <c r="BV537" s="89"/>
      <c r="BW537" s="89"/>
      <c r="BX537" s="89"/>
      <c r="BY537" s="89"/>
      <c r="BZ537" s="89"/>
      <c r="CA537" s="89"/>
      <c r="CB537" s="89"/>
      <c r="CC537" s="89"/>
    </row>
    <row r="538" spans="1:81" ht="9.75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  <c r="BB538" s="89"/>
      <c r="BC538" s="89"/>
      <c r="BD538" s="89"/>
      <c r="BE538" s="89"/>
      <c r="BF538" s="89"/>
      <c r="BG538" s="89"/>
      <c r="BH538" s="89"/>
      <c r="BI538" s="89"/>
      <c r="BJ538" s="89"/>
      <c r="BK538" s="89"/>
      <c r="BL538" s="89"/>
      <c r="BM538" s="89"/>
      <c r="BN538" s="89"/>
      <c r="BO538" s="89"/>
      <c r="BP538" s="89"/>
      <c r="BQ538" s="89"/>
      <c r="BR538" s="89"/>
      <c r="BS538" s="89"/>
      <c r="BT538" s="89"/>
      <c r="BU538" s="89"/>
      <c r="BV538" s="89"/>
      <c r="BW538" s="89"/>
      <c r="BX538" s="89"/>
      <c r="BY538" s="89"/>
      <c r="BZ538" s="89"/>
      <c r="CA538" s="89"/>
      <c r="CB538" s="89"/>
      <c r="CC538" s="89"/>
    </row>
    <row r="539" spans="1:81" ht="9.75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  <c r="BB539" s="89"/>
      <c r="BC539" s="89"/>
      <c r="BD539" s="89"/>
      <c r="BE539" s="89"/>
      <c r="BF539" s="89"/>
      <c r="BG539" s="89"/>
      <c r="BH539" s="89"/>
      <c r="BI539" s="89"/>
      <c r="BJ539" s="89"/>
      <c r="BK539" s="89"/>
      <c r="BL539" s="89"/>
      <c r="BM539" s="89"/>
      <c r="BN539" s="89"/>
      <c r="BO539" s="89"/>
      <c r="BP539" s="89"/>
      <c r="BQ539" s="89"/>
      <c r="BR539" s="89"/>
      <c r="BS539" s="89"/>
      <c r="BT539" s="89"/>
      <c r="BU539" s="89"/>
      <c r="BV539" s="89"/>
      <c r="BW539" s="89"/>
      <c r="BX539" s="89"/>
      <c r="BY539" s="89"/>
      <c r="BZ539" s="89"/>
      <c r="CA539" s="89"/>
      <c r="CB539" s="89"/>
      <c r="CC539" s="89"/>
    </row>
    <row r="540" spans="1:81" ht="9.75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  <c r="BB540" s="89"/>
      <c r="BC540" s="89"/>
      <c r="BD540" s="89"/>
      <c r="BE540" s="89"/>
      <c r="BF540" s="89"/>
      <c r="BG540" s="89"/>
      <c r="BH540" s="89"/>
      <c r="BI540" s="89"/>
      <c r="BJ540" s="89"/>
      <c r="BK540" s="89"/>
      <c r="BL540" s="89"/>
      <c r="BM540" s="89"/>
      <c r="BN540" s="89"/>
      <c r="BO540" s="89"/>
      <c r="BP540" s="89"/>
      <c r="BQ540" s="89"/>
      <c r="BR540" s="89"/>
      <c r="BS540" s="89"/>
      <c r="BT540" s="89"/>
      <c r="BU540" s="89"/>
      <c r="BV540" s="89"/>
      <c r="BW540" s="89"/>
      <c r="BX540" s="89"/>
      <c r="BY540" s="89"/>
      <c r="BZ540" s="89"/>
      <c r="CA540" s="89"/>
      <c r="CB540" s="89"/>
      <c r="CC540" s="89"/>
    </row>
    <row r="541" spans="1:81" ht="9.75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  <c r="BB541" s="89"/>
      <c r="BC541" s="89"/>
      <c r="BD541" s="89"/>
      <c r="BE541" s="89"/>
      <c r="BF541" s="89"/>
      <c r="BG541" s="89"/>
      <c r="BH541" s="89"/>
      <c r="BI541" s="89"/>
      <c r="BJ541" s="89"/>
      <c r="BK541" s="89"/>
      <c r="BL541" s="89"/>
      <c r="BM541" s="89"/>
      <c r="BN541" s="89"/>
      <c r="BO541" s="89"/>
      <c r="BP541" s="89"/>
      <c r="BQ541" s="89"/>
      <c r="BR541" s="89"/>
      <c r="BS541" s="89"/>
      <c r="BT541" s="89"/>
      <c r="BU541" s="89"/>
      <c r="BV541" s="89"/>
      <c r="BW541" s="89"/>
      <c r="BX541" s="89"/>
      <c r="BY541" s="89"/>
      <c r="BZ541" s="89"/>
      <c r="CA541" s="89"/>
      <c r="CB541" s="89"/>
      <c r="CC541" s="89"/>
    </row>
    <row r="542" spans="1:81" ht="9.75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  <c r="BB542" s="89"/>
      <c r="BC542" s="89"/>
      <c r="BD542" s="89"/>
      <c r="BE542" s="89"/>
      <c r="BF542" s="89"/>
      <c r="BG542" s="89"/>
      <c r="BH542" s="89"/>
      <c r="BI542" s="89"/>
      <c r="BJ542" s="89"/>
      <c r="BK542" s="89"/>
      <c r="BL542" s="89"/>
      <c r="BM542" s="89"/>
      <c r="BN542" s="89"/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  <c r="CA542" s="89"/>
      <c r="CB542" s="89"/>
      <c r="CC542" s="89"/>
    </row>
    <row r="543" spans="1:81" ht="9.75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  <c r="BD543" s="89"/>
      <c r="BE543" s="89"/>
      <c r="BF543" s="89"/>
      <c r="BG543" s="89"/>
      <c r="BH543" s="89"/>
      <c r="BI543" s="89"/>
      <c r="BJ543" s="89"/>
      <c r="BK543" s="89"/>
      <c r="BL543" s="89"/>
      <c r="BM543" s="89"/>
      <c r="BN543" s="89"/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9"/>
      <c r="CA543" s="89"/>
      <c r="CB543" s="89"/>
      <c r="CC543" s="89"/>
    </row>
    <row r="544" spans="1:81" ht="9.75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  <c r="BD544" s="89"/>
      <c r="BE544" s="89"/>
      <c r="BF544" s="89"/>
      <c r="BG544" s="89"/>
      <c r="BH544" s="89"/>
      <c r="BI544" s="89"/>
      <c r="BJ544" s="89"/>
      <c r="BK544" s="89"/>
      <c r="BL544" s="89"/>
      <c r="BM544" s="89"/>
      <c r="BN544" s="89"/>
      <c r="BO544" s="89"/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  <c r="CA544" s="89"/>
      <c r="CB544" s="89"/>
      <c r="CC544" s="89"/>
    </row>
    <row r="545" spans="1:81" ht="9.75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/>
      <c r="BF545" s="89"/>
      <c r="BG545" s="89"/>
      <c r="BH545" s="89"/>
      <c r="BI545" s="89"/>
      <c r="BJ545" s="89"/>
      <c r="BK545" s="89"/>
      <c r="BL545" s="89"/>
      <c r="BM545" s="89"/>
      <c r="BN545" s="89"/>
      <c r="BO545" s="89"/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  <c r="CA545" s="89"/>
      <c r="CB545" s="89"/>
      <c r="CC545" s="89"/>
    </row>
    <row r="546" spans="1:81" ht="9.75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  <c r="BB546" s="89"/>
      <c r="BC546" s="89"/>
      <c r="BD546" s="89"/>
      <c r="BE546" s="89"/>
      <c r="BF546" s="89"/>
      <c r="BG546" s="89"/>
      <c r="BH546" s="89"/>
      <c r="BI546" s="89"/>
      <c r="BJ546" s="89"/>
      <c r="BK546" s="89"/>
      <c r="BL546" s="89"/>
      <c r="BM546" s="89"/>
      <c r="BN546" s="89"/>
      <c r="BO546" s="89"/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  <c r="CA546" s="89"/>
      <c r="CB546" s="89"/>
      <c r="CC546" s="89"/>
    </row>
    <row r="547" spans="1:81" ht="9.75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89"/>
      <c r="BJ547" s="89"/>
      <c r="BK547" s="89"/>
      <c r="BL547" s="89"/>
      <c r="BM547" s="89"/>
      <c r="BN547" s="89"/>
      <c r="BO547" s="89"/>
      <c r="BP547" s="89"/>
      <c r="BQ547" s="89"/>
      <c r="BR547" s="89"/>
      <c r="BS547" s="89"/>
      <c r="BT547" s="89"/>
      <c r="BU547" s="89"/>
      <c r="BV547" s="89"/>
      <c r="BW547" s="89"/>
      <c r="BX547" s="89"/>
      <c r="BY547" s="89"/>
      <c r="BZ547" s="89"/>
      <c r="CA547" s="89"/>
      <c r="CB547" s="89"/>
      <c r="CC547" s="89"/>
    </row>
    <row r="548" spans="1:81" ht="9.75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89"/>
      <c r="BJ548" s="89"/>
      <c r="BK548" s="89"/>
      <c r="BL548" s="89"/>
      <c r="BM548" s="89"/>
      <c r="BN548" s="89"/>
      <c r="BO548" s="89"/>
      <c r="BP548" s="89"/>
      <c r="BQ548" s="89"/>
      <c r="BR548" s="89"/>
      <c r="BS548" s="89"/>
      <c r="BT548" s="89"/>
      <c r="BU548" s="89"/>
      <c r="BV548" s="89"/>
      <c r="BW548" s="89"/>
      <c r="BX548" s="89"/>
      <c r="BY548" s="89"/>
      <c r="BZ548" s="89"/>
      <c r="CA548" s="89"/>
      <c r="CB548" s="89"/>
      <c r="CC548" s="89"/>
    </row>
    <row r="549" spans="1:81" ht="9.75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  <c r="BB549" s="89"/>
      <c r="BC549" s="89"/>
      <c r="BD549" s="89"/>
      <c r="BE549" s="89"/>
      <c r="BF549" s="89"/>
      <c r="BG549" s="89"/>
      <c r="BH549" s="89"/>
      <c r="BI549" s="89"/>
      <c r="BJ549" s="89"/>
      <c r="BK549" s="89"/>
      <c r="BL549" s="89"/>
      <c r="BM549" s="89"/>
      <c r="BN549" s="89"/>
      <c r="BO549" s="89"/>
      <c r="BP549" s="89"/>
      <c r="BQ549" s="89"/>
      <c r="BR549" s="89"/>
      <c r="BS549" s="89"/>
      <c r="BT549" s="89"/>
      <c r="BU549" s="89"/>
      <c r="BV549" s="89"/>
      <c r="BW549" s="89"/>
      <c r="BX549" s="89"/>
      <c r="BY549" s="89"/>
      <c r="BZ549" s="89"/>
      <c r="CA549" s="89"/>
      <c r="CB549" s="89"/>
      <c r="CC549" s="89"/>
    </row>
    <row r="550" spans="1:81" ht="9.75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89"/>
      <c r="BJ550" s="89"/>
      <c r="BK550" s="89"/>
      <c r="BL550" s="89"/>
      <c r="BM550" s="89"/>
      <c r="BN550" s="89"/>
      <c r="BO550" s="89"/>
      <c r="BP550" s="89"/>
      <c r="BQ550" s="89"/>
      <c r="BR550" s="89"/>
      <c r="BS550" s="89"/>
      <c r="BT550" s="89"/>
      <c r="BU550" s="89"/>
      <c r="BV550" s="89"/>
      <c r="BW550" s="89"/>
      <c r="BX550" s="89"/>
      <c r="BY550" s="89"/>
      <c r="BZ550" s="89"/>
      <c r="CA550" s="89"/>
      <c r="CB550" s="89"/>
      <c r="CC550" s="89"/>
    </row>
    <row r="551" spans="1:81" ht="9.75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89"/>
      <c r="BJ551" s="89"/>
      <c r="BK551" s="89"/>
      <c r="BL551" s="89"/>
      <c r="BM551" s="89"/>
      <c r="BN551" s="89"/>
      <c r="BO551" s="89"/>
      <c r="BP551" s="89"/>
      <c r="BQ551" s="89"/>
      <c r="BR551" s="89"/>
      <c r="BS551" s="89"/>
      <c r="BT551" s="89"/>
      <c r="BU551" s="89"/>
      <c r="BV551" s="89"/>
      <c r="BW551" s="89"/>
      <c r="BX551" s="89"/>
      <c r="BY551" s="89"/>
      <c r="BZ551" s="89"/>
      <c r="CA551" s="89"/>
      <c r="CB551" s="89"/>
      <c r="CC551" s="89"/>
    </row>
    <row r="552" spans="1:81" ht="9.75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  <c r="BB552" s="89"/>
      <c r="BC552" s="89"/>
      <c r="BD552" s="89"/>
      <c r="BE552" s="89"/>
      <c r="BF552" s="89"/>
      <c r="BG552" s="89"/>
      <c r="BH552" s="89"/>
      <c r="BI552" s="89"/>
      <c r="BJ552" s="89"/>
      <c r="BK552" s="89"/>
      <c r="BL552" s="89"/>
      <c r="BM552" s="89"/>
      <c r="BN552" s="89"/>
      <c r="BO552" s="89"/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  <c r="CA552" s="89"/>
      <c r="CB552" s="89"/>
      <c r="CC552" s="89"/>
    </row>
    <row r="553" spans="1:81" ht="9.75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  <c r="BD553" s="89"/>
      <c r="BE553" s="89"/>
      <c r="BF553" s="89"/>
      <c r="BG553" s="89"/>
      <c r="BH553" s="89"/>
      <c r="BI553" s="89"/>
      <c r="BJ553" s="89"/>
      <c r="BK553" s="89"/>
      <c r="BL553" s="89"/>
      <c r="BM553" s="89"/>
      <c r="BN553" s="89"/>
      <c r="BO553" s="89"/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  <c r="CA553" s="89"/>
      <c r="CB553" s="89"/>
      <c r="CC553" s="89"/>
    </row>
    <row r="554" spans="1:81" ht="9.75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  <c r="BD554" s="89"/>
      <c r="BE554" s="89"/>
      <c r="BF554" s="89"/>
      <c r="BG554" s="89"/>
      <c r="BH554" s="89"/>
      <c r="BI554" s="89"/>
      <c r="BJ554" s="89"/>
      <c r="BK554" s="89"/>
      <c r="BL554" s="89"/>
      <c r="BM554" s="89"/>
      <c r="BN554" s="89"/>
      <c r="BO554" s="89"/>
      <c r="BP554" s="89"/>
      <c r="BQ554" s="89"/>
      <c r="BR554" s="89"/>
      <c r="BS554" s="89"/>
      <c r="BT554" s="89"/>
      <c r="BU554" s="89"/>
      <c r="BV554" s="89"/>
      <c r="BW554" s="89"/>
      <c r="BX554" s="89"/>
      <c r="BY554" s="89"/>
      <c r="BZ554" s="89"/>
      <c r="CA554" s="89"/>
      <c r="CB554" s="89"/>
      <c r="CC554" s="89"/>
    </row>
    <row r="555" spans="1:81" ht="9.75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  <c r="BD555" s="89"/>
      <c r="BE555" s="89"/>
      <c r="BF555" s="89"/>
      <c r="BG555" s="89"/>
      <c r="BH555" s="89"/>
      <c r="BI555" s="89"/>
      <c r="BJ555" s="89"/>
      <c r="BK555" s="89"/>
      <c r="BL555" s="89"/>
      <c r="BM555" s="89"/>
      <c r="BN555" s="89"/>
      <c r="BO555" s="89"/>
      <c r="BP555" s="89"/>
      <c r="BQ555" s="89"/>
      <c r="BR555" s="89"/>
      <c r="BS555" s="89"/>
      <c r="BT555" s="89"/>
      <c r="BU555" s="89"/>
      <c r="BV555" s="89"/>
      <c r="BW555" s="89"/>
      <c r="BX555" s="89"/>
      <c r="BY555" s="89"/>
      <c r="BZ555" s="89"/>
      <c r="CA555" s="89"/>
      <c r="CB555" s="89"/>
      <c r="CC555" s="89"/>
    </row>
    <row r="556" spans="1:81" ht="9.75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  <c r="BD556" s="89"/>
      <c r="BE556" s="89"/>
      <c r="BF556" s="89"/>
      <c r="BG556" s="89"/>
      <c r="BH556" s="89"/>
      <c r="BI556" s="89"/>
      <c r="BJ556" s="89"/>
      <c r="BK556" s="89"/>
      <c r="BL556" s="89"/>
      <c r="BM556" s="89"/>
      <c r="BN556" s="89"/>
      <c r="BO556" s="89"/>
      <c r="BP556" s="89"/>
      <c r="BQ556" s="89"/>
      <c r="BR556" s="89"/>
      <c r="BS556" s="89"/>
      <c r="BT556" s="89"/>
      <c r="BU556" s="89"/>
      <c r="BV556" s="89"/>
      <c r="BW556" s="89"/>
      <c r="BX556" s="89"/>
      <c r="BY556" s="89"/>
      <c r="BZ556" s="89"/>
      <c r="CA556" s="89"/>
      <c r="CB556" s="89"/>
      <c r="CC556" s="89"/>
    </row>
    <row r="557" spans="1:81" ht="9.75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89"/>
      <c r="BJ557" s="89"/>
      <c r="BK557" s="89"/>
      <c r="BL557" s="89"/>
      <c r="BM557" s="89"/>
      <c r="BN557" s="89"/>
      <c r="BO557" s="89"/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89"/>
      <c r="CA557" s="89"/>
      <c r="CB557" s="89"/>
      <c r="CC557" s="89"/>
    </row>
    <row r="558" spans="1:81" ht="9.75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89"/>
      <c r="BJ558" s="89"/>
      <c r="BK558" s="89"/>
      <c r="BL558" s="89"/>
      <c r="BM558" s="89"/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89"/>
      <c r="CA558" s="89"/>
      <c r="CB558" s="89"/>
      <c r="CC558" s="89"/>
    </row>
    <row r="559" spans="1:81" ht="9.75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89"/>
      <c r="BJ559" s="89"/>
      <c r="BK559" s="89"/>
      <c r="BL559" s="89"/>
      <c r="BM559" s="89"/>
      <c r="BN559" s="89"/>
      <c r="BO559" s="89"/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89"/>
      <c r="CA559" s="89"/>
      <c r="CB559" s="89"/>
      <c r="CC559" s="89"/>
    </row>
    <row r="560" spans="1:81" ht="9.75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89"/>
      <c r="BJ560" s="89"/>
      <c r="BK560" s="89"/>
      <c r="BL560" s="89"/>
      <c r="BM560" s="89"/>
      <c r="BN560" s="89"/>
      <c r="BO560" s="89"/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89"/>
      <c r="CA560" s="89"/>
      <c r="CB560" s="89"/>
      <c r="CC560" s="89"/>
    </row>
    <row r="561" spans="1:81" ht="9.75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  <c r="BD561" s="89"/>
      <c r="BE561" s="89"/>
      <c r="BF561" s="89"/>
      <c r="BG561" s="89"/>
      <c r="BH561" s="89"/>
      <c r="BI561" s="89"/>
      <c r="BJ561" s="89"/>
      <c r="BK561" s="89"/>
      <c r="BL561" s="89"/>
      <c r="BM561" s="89"/>
      <c r="BN561" s="89"/>
      <c r="BO561" s="89"/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89"/>
      <c r="CA561" s="89"/>
      <c r="CB561" s="89"/>
      <c r="CC561" s="89"/>
    </row>
    <row r="562" spans="1:81" ht="9.75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  <c r="BB562" s="89"/>
      <c r="BC562" s="89"/>
      <c r="BD562" s="89"/>
      <c r="BE562" s="89"/>
      <c r="BF562" s="89"/>
      <c r="BG562" s="89"/>
      <c r="BH562" s="89"/>
      <c r="BI562" s="89"/>
      <c r="BJ562" s="89"/>
      <c r="BK562" s="89"/>
      <c r="BL562" s="89"/>
      <c r="BM562" s="89"/>
      <c r="BN562" s="89"/>
      <c r="BO562" s="89"/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89"/>
      <c r="CA562" s="89"/>
      <c r="CB562" s="89"/>
      <c r="CC562" s="89"/>
    </row>
    <row r="563" spans="1:81" ht="9.75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89"/>
      <c r="BN563" s="89"/>
      <c r="BO563" s="89"/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89"/>
      <c r="CA563" s="89"/>
      <c r="CB563" s="89"/>
      <c r="CC563" s="89"/>
    </row>
    <row r="564" spans="1:81" ht="9.75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  <c r="BB564" s="89"/>
      <c r="BC564" s="89"/>
      <c r="BD564" s="89"/>
      <c r="BE564" s="89"/>
      <c r="BF564" s="89"/>
      <c r="BG564" s="89"/>
      <c r="BH564" s="89"/>
      <c r="BI564" s="89"/>
      <c r="BJ564" s="89"/>
      <c r="BK564" s="89"/>
      <c r="BL564" s="89"/>
      <c r="BM564" s="89"/>
      <c r="BN564" s="89"/>
      <c r="BO564" s="89"/>
      <c r="BP564" s="89"/>
      <c r="BQ564" s="89"/>
      <c r="BR564" s="89"/>
      <c r="BS564" s="89"/>
      <c r="BT564" s="89"/>
      <c r="BU564" s="89"/>
      <c r="BV564" s="89"/>
      <c r="BW564" s="89"/>
      <c r="BX564" s="89"/>
      <c r="BY564" s="89"/>
      <c r="BZ564" s="89"/>
      <c r="CA564" s="89"/>
      <c r="CB564" s="89"/>
      <c r="CC564" s="89"/>
    </row>
    <row r="565" spans="1:81" ht="9.75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  <c r="BB565" s="89"/>
      <c r="BC565" s="89"/>
      <c r="BD565" s="89"/>
      <c r="BE565" s="89"/>
      <c r="BF565" s="89"/>
      <c r="BG565" s="89"/>
      <c r="BH565" s="89"/>
      <c r="BI565" s="89"/>
      <c r="BJ565" s="89"/>
      <c r="BK565" s="89"/>
      <c r="BL565" s="89"/>
      <c r="BM565" s="89"/>
      <c r="BN565" s="89"/>
      <c r="BO565" s="89"/>
      <c r="BP565" s="89"/>
      <c r="BQ565" s="89"/>
      <c r="BR565" s="89"/>
      <c r="BS565" s="89"/>
      <c r="BT565" s="89"/>
      <c r="BU565" s="89"/>
      <c r="BV565" s="89"/>
      <c r="BW565" s="89"/>
      <c r="BX565" s="89"/>
      <c r="BY565" s="89"/>
      <c r="BZ565" s="89"/>
      <c r="CA565" s="89"/>
      <c r="CB565" s="89"/>
      <c r="CC565" s="89"/>
    </row>
    <row r="566" spans="1:81" ht="9.75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  <c r="BB566" s="89"/>
      <c r="BC566" s="89"/>
      <c r="BD566" s="89"/>
      <c r="BE566" s="89"/>
      <c r="BF566" s="89"/>
      <c r="BG566" s="89"/>
      <c r="BH566" s="89"/>
      <c r="BI566" s="89"/>
      <c r="BJ566" s="89"/>
      <c r="BK566" s="89"/>
      <c r="BL566" s="89"/>
      <c r="BM566" s="89"/>
      <c r="BN566" s="89"/>
      <c r="BO566" s="89"/>
      <c r="BP566" s="89"/>
      <c r="BQ566" s="89"/>
      <c r="BR566" s="89"/>
      <c r="BS566" s="89"/>
      <c r="BT566" s="89"/>
      <c r="BU566" s="89"/>
      <c r="BV566" s="89"/>
      <c r="BW566" s="89"/>
      <c r="BX566" s="89"/>
      <c r="BY566" s="89"/>
      <c r="BZ566" s="89"/>
      <c r="CA566" s="89"/>
      <c r="CB566" s="89"/>
      <c r="CC566" s="89"/>
    </row>
    <row r="567" spans="1:81" ht="9.75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  <c r="BB567" s="89"/>
      <c r="BC567" s="89"/>
      <c r="BD567" s="89"/>
      <c r="BE567" s="89"/>
      <c r="BF567" s="89"/>
      <c r="BG567" s="89"/>
      <c r="BH567" s="89"/>
      <c r="BI567" s="89"/>
      <c r="BJ567" s="89"/>
      <c r="BK567" s="89"/>
      <c r="BL567" s="89"/>
      <c r="BM567" s="89"/>
      <c r="BN567" s="89"/>
      <c r="BO567" s="89"/>
      <c r="BP567" s="89"/>
      <c r="BQ567" s="89"/>
      <c r="BR567" s="89"/>
      <c r="BS567" s="89"/>
      <c r="BT567" s="89"/>
      <c r="BU567" s="89"/>
      <c r="BV567" s="89"/>
      <c r="BW567" s="89"/>
      <c r="BX567" s="89"/>
      <c r="BY567" s="89"/>
      <c r="BZ567" s="89"/>
      <c r="CA567" s="89"/>
      <c r="CB567" s="89"/>
      <c r="CC567" s="89"/>
    </row>
    <row r="568" spans="1:81" ht="9.75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  <c r="BB568" s="89"/>
      <c r="BC568" s="89"/>
      <c r="BD568" s="89"/>
      <c r="BE568" s="89"/>
      <c r="BF568" s="89"/>
      <c r="BG568" s="89"/>
      <c r="BH568" s="89"/>
      <c r="BI568" s="89"/>
      <c r="BJ568" s="89"/>
      <c r="BK568" s="89"/>
      <c r="BL568" s="89"/>
      <c r="BM568" s="89"/>
      <c r="BN568" s="89"/>
      <c r="BO568" s="89"/>
      <c r="BP568" s="89"/>
      <c r="BQ568" s="89"/>
      <c r="BR568" s="89"/>
      <c r="BS568" s="89"/>
      <c r="BT568" s="89"/>
      <c r="BU568" s="89"/>
      <c r="BV568" s="89"/>
      <c r="BW568" s="89"/>
      <c r="BX568" s="89"/>
      <c r="BY568" s="89"/>
      <c r="BZ568" s="89"/>
      <c r="CA568" s="89"/>
      <c r="CB568" s="89"/>
      <c r="CC568" s="89"/>
    </row>
    <row r="569" spans="1:81" ht="9.75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  <c r="BB569" s="89"/>
      <c r="BC569" s="89"/>
      <c r="BD569" s="89"/>
      <c r="BE569" s="89"/>
      <c r="BF569" s="89"/>
      <c r="BG569" s="89"/>
      <c r="BH569" s="89"/>
      <c r="BI569" s="89"/>
      <c r="BJ569" s="89"/>
      <c r="BK569" s="89"/>
      <c r="BL569" s="89"/>
      <c r="BM569" s="89"/>
      <c r="BN569" s="89"/>
      <c r="BO569" s="89"/>
      <c r="BP569" s="89"/>
      <c r="BQ569" s="89"/>
      <c r="BR569" s="89"/>
      <c r="BS569" s="89"/>
      <c r="BT569" s="89"/>
      <c r="BU569" s="89"/>
      <c r="BV569" s="89"/>
      <c r="BW569" s="89"/>
      <c r="BX569" s="89"/>
      <c r="BY569" s="89"/>
      <c r="BZ569" s="89"/>
      <c r="CA569" s="89"/>
      <c r="CB569" s="89"/>
      <c r="CC569" s="89"/>
    </row>
    <row r="570" spans="1:81" ht="9.75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  <c r="BB570" s="89"/>
      <c r="BC570" s="89"/>
      <c r="BD570" s="89"/>
      <c r="BE570" s="89"/>
      <c r="BF570" s="89"/>
      <c r="BG570" s="89"/>
      <c r="BH570" s="89"/>
      <c r="BI570" s="89"/>
      <c r="BJ570" s="89"/>
      <c r="BK570" s="89"/>
      <c r="BL570" s="89"/>
      <c r="BM570" s="89"/>
      <c r="BN570" s="89"/>
      <c r="BO570" s="89"/>
      <c r="BP570" s="89"/>
      <c r="BQ570" s="89"/>
      <c r="BR570" s="89"/>
      <c r="BS570" s="89"/>
      <c r="BT570" s="89"/>
      <c r="BU570" s="89"/>
      <c r="BV570" s="89"/>
      <c r="BW570" s="89"/>
      <c r="BX570" s="89"/>
      <c r="BY570" s="89"/>
      <c r="BZ570" s="89"/>
      <c r="CA570" s="89"/>
      <c r="CB570" s="89"/>
      <c r="CC570" s="89"/>
    </row>
    <row r="571" spans="1:81" ht="9.75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  <c r="BB571" s="89"/>
      <c r="BC571" s="89"/>
      <c r="BD571" s="89"/>
      <c r="BE571" s="89"/>
      <c r="BF571" s="89"/>
      <c r="BG571" s="89"/>
      <c r="BH571" s="89"/>
      <c r="BI571" s="89"/>
      <c r="BJ571" s="89"/>
      <c r="BK571" s="89"/>
      <c r="BL571" s="89"/>
      <c r="BM571" s="89"/>
      <c r="BN571" s="89"/>
      <c r="BO571" s="89"/>
      <c r="BP571" s="89"/>
      <c r="BQ571" s="89"/>
      <c r="BR571" s="89"/>
      <c r="BS571" s="89"/>
      <c r="BT571" s="89"/>
      <c r="BU571" s="89"/>
      <c r="BV571" s="89"/>
      <c r="BW571" s="89"/>
      <c r="BX571" s="89"/>
      <c r="BY571" s="89"/>
      <c r="BZ571" s="89"/>
      <c r="CA571" s="89"/>
      <c r="CB571" s="89"/>
      <c r="CC571" s="89"/>
    </row>
    <row r="572" spans="1:81" ht="9.75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  <c r="BB572" s="89"/>
      <c r="BC572" s="89"/>
      <c r="BD572" s="89"/>
      <c r="BE572" s="89"/>
      <c r="BF572" s="89"/>
      <c r="BG572" s="89"/>
      <c r="BH572" s="89"/>
      <c r="BI572" s="89"/>
      <c r="BJ572" s="89"/>
      <c r="BK572" s="89"/>
      <c r="BL572" s="89"/>
      <c r="BM572" s="89"/>
      <c r="BN572" s="89"/>
      <c r="BO572" s="89"/>
      <c r="BP572" s="89"/>
      <c r="BQ572" s="89"/>
      <c r="BR572" s="89"/>
      <c r="BS572" s="89"/>
      <c r="BT572" s="89"/>
      <c r="BU572" s="89"/>
      <c r="BV572" s="89"/>
      <c r="BW572" s="89"/>
      <c r="BX572" s="89"/>
      <c r="BY572" s="89"/>
      <c r="BZ572" s="89"/>
      <c r="CA572" s="89"/>
      <c r="CB572" s="89"/>
      <c r="CC572" s="89"/>
    </row>
    <row r="573" spans="1:81" ht="9.75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  <c r="BB573" s="89"/>
      <c r="BC573" s="89"/>
      <c r="BD573" s="89"/>
      <c r="BE573" s="89"/>
      <c r="BF573" s="89"/>
      <c r="BG573" s="89"/>
      <c r="BH573" s="89"/>
      <c r="BI573" s="89"/>
      <c r="BJ573" s="89"/>
      <c r="BK573" s="89"/>
      <c r="BL573" s="89"/>
      <c r="BM573" s="89"/>
      <c r="BN573" s="89"/>
      <c r="BO573" s="89"/>
      <c r="BP573" s="89"/>
      <c r="BQ573" s="89"/>
      <c r="BR573" s="89"/>
      <c r="BS573" s="89"/>
      <c r="BT573" s="89"/>
      <c r="BU573" s="89"/>
      <c r="BV573" s="89"/>
      <c r="BW573" s="89"/>
      <c r="BX573" s="89"/>
      <c r="BY573" s="89"/>
      <c r="BZ573" s="89"/>
      <c r="CA573" s="89"/>
      <c r="CB573" s="89"/>
      <c r="CC573" s="89"/>
    </row>
    <row r="574" spans="1:81" ht="9.75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  <c r="BB574" s="89"/>
      <c r="BC574" s="89"/>
      <c r="BD574" s="89"/>
      <c r="BE574" s="89"/>
      <c r="BF574" s="89"/>
      <c r="BG574" s="89"/>
      <c r="BH574" s="89"/>
      <c r="BI574" s="89"/>
      <c r="BJ574" s="89"/>
      <c r="BK574" s="89"/>
      <c r="BL574" s="89"/>
      <c r="BM574" s="89"/>
      <c r="BN574" s="89"/>
      <c r="BO574" s="89"/>
      <c r="BP574" s="89"/>
      <c r="BQ574" s="89"/>
      <c r="BR574" s="89"/>
      <c r="BS574" s="89"/>
      <c r="BT574" s="89"/>
      <c r="BU574" s="89"/>
      <c r="BV574" s="89"/>
      <c r="BW574" s="89"/>
      <c r="BX574" s="89"/>
      <c r="BY574" s="89"/>
      <c r="BZ574" s="89"/>
      <c r="CA574" s="89"/>
      <c r="CB574" s="89"/>
      <c r="CC574" s="89"/>
    </row>
    <row r="575" spans="1:81" ht="9.75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  <c r="BB575" s="89"/>
      <c r="BC575" s="89"/>
      <c r="BD575" s="89"/>
      <c r="BE575" s="89"/>
      <c r="BF575" s="89"/>
      <c r="BG575" s="89"/>
      <c r="BH575" s="89"/>
      <c r="BI575" s="89"/>
      <c r="BJ575" s="89"/>
      <c r="BK575" s="89"/>
      <c r="BL575" s="89"/>
      <c r="BM575" s="89"/>
      <c r="BN575" s="89"/>
      <c r="BO575" s="89"/>
      <c r="BP575" s="89"/>
      <c r="BQ575" s="89"/>
      <c r="BR575" s="89"/>
      <c r="BS575" s="89"/>
      <c r="BT575" s="89"/>
      <c r="BU575" s="89"/>
      <c r="BV575" s="89"/>
      <c r="BW575" s="89"/>
      <c r="BX575" s="89"/>
      <c r="BY575" s="89"/>
      <c r="BZ575" s="89"/>
      <c r="CA575" s="89"/>
      <c r="CB575" s="89"/>
      <c r="CC575" s="89"/>
    </row>
    <row r="576" spans="1:81" ht="9.75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  <c r="BB576" s="89"/>
      <c r="BC576" s="89"/>
      <c r="BD576" s="89"/>
      <c r="BE576" s="89"/>
      <c r="BF576" s="89"/>
      <c r="BG576" s="89"/>
      <c r="BH576" s="89"/>
      <c r="BI576" s="89"/>
      <c r="BJ576" s="89"/>
      <c r="BK576" s="89"/>
      <c r="BL576" s="89"/>
      <c r="BM576" s="89"/>
      <c r="BN576" s="89"/>
      <c r="BO576" s="89"/>
      <c r="BP576" s="89"/>
      <c r="BQ576" s="89"/>
      <c r="BR576" s="89"/>
      <c r="BS576" s="89"/>
      <c r="BT576" s="89"/>
      <c r="BU576" s="89"/>
      <c r="BV576" s="89"/>
      <c r="BW576" s="89"/>
      <c r="BX576" s="89"/>
      <c r="BY576" s="89"/>
      <c r="BZ576" s="89"/>
      <c r="CA576" s="89"/>
      <c r="CB576" s="89"/>
      <c r="CC576" s="89"/>
    </row>
    <row r="577" spans="1:81" ht="9.75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  <c r="BB577" s="89"/>
      <c r="BC577" s="89"/>
      <c r="BD577" s="89"/>
      <c r="BE577" s="89"/>
      <c r="BF577" s="89"/>
      <c r="BG577" s="89"/>
      <c r="BH577" s="89"/>
      <c r="BI577" s="89"/>
      <c r="BJ577" s="89"/>
      <c r="BK577" s="89"/>
      <c r="BL577" s="89"/>
      <c r="BM577" s="89"/>
      <c r="BN577" s="89"/>
      <c r="BO577" s="89"/>
      <c r="BP577" s="89"/>
      <c r="BQ577" s="89"/>
      <c r="BR577" s="89"/>
      <c r="BS577" s="89"/>
      <c r="BT577" s="89"/>
      <c r="BU577" s="89"/>
      <c r="BV577" s="89"/>
      <c r="BW577" s="89"/>
      <c r="BX577" s="89"/>
      <c r="BY577" s="89"/>
      <c r="BZ577" s="89"/>
      <c r="CA577" s="89"/>
      <c r="CB577" s="89"/>
      <c r="CC577" s="89"/>
    </row>
    <row r="578" spans="1:81" ht="9.75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  <c r="BB578" s="89"/>
      <c r="BC578" s="89"/>
      <c r="BD578" s="89"/>
      <c r="BE578" s="89"/>
      <c r="BF578" s="89"/>
      <c r="BG578" s="89"/>
      <c r="BH578" s="89"/>
      <c r="BI578" s="89"/>
      <c r="BJ578" s="89"/>
      <c r="BK578" s="89"/>
      <c r="BL578" s="89"/>
      <c r="BM578" s="89"/>
      <c r="BN578" s="89"/>
      <c r="BO578" s="89"/>
      <c r="BP578" s="89"/>
      <c r="BQ578" s="89"/>
      <c r="BR578" s="89"/>
      <c r="BS578" s="89"/>
      <c r="BT578" s="89"/>
      <c r="BU578" s="89"/>
      <c r="BV578" s="89"/>
      <c r="BW578" s="89"/>
      <c r="BX578" s="89"/>
      <c r="BY578" s="89"/>
      <c r="BZ578" s="89"/>
      <c r="CA578" s="89"/>
      <c r="CB578" s="89"/>
      <c r="CC578" s="89"/>
    </row>
    <row r="579" spans="1:81" ht="9.75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  <c r="BD579" s="89"/>
      <c r="BE579" s="89"/>
      <c r="BF579" s="89"/>
      <c r="BG579" s="89"/>
      <c r="BH579" s="89"/>
      <c r="BI579" s="89"/>
      <c r="BJ579" s="89"/>
      <c r="BK579" s="89"/>
      <c r="BL579" s="89"/>
      <c r="BM579" s="89"/>
      <c r="BN579" s="89"/>
      <c r="BO579" s="89"/>
      <c r="BP579" s="89"/>
      <c r="BQ579" s="89"/>
      <c r="BR579" s="89"/>
      <c r="BS579" s="89"/>
      <c r="BT579" s="89"/>
      <c r="BU579" s="89"/>
      <c r="BV579" s="89"/>
      <c r="BW579" s="89"/>
      <c r="BX579" s="89"/>
      <c r="BY579" s="89"/>
      <c r="BZ579" s="89"/>
      <c r="CA579" s="89"/>
      <c r="CB579" s="89"/>
      <c r="CC579" s="89"/>
    </row>
    <row r="580" spans="1:81" ht="9.75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  <c r="BB580" s="89"/>
      <c r="BC580" s="89"/>
      <c r="BD580" s="89"/>
      <c r="BE580" s="89"/>
      <c r="BF580" s="89"/>
      <c r="BG580" s="89"/>
      <c r="BH580" s="89"/>
      <c r="BI580" s="89"/>
      <c r="BJ580" s="89"/>
      <c r="BK580" s="89"/>
      <c r="BL580" s="89"/>
      <c r="BM580" s="89"/>
      <c r="BN580" s="89"/>
      <c r="BO580" s="89"/>
      <c r="BP580" s="89"/>
      <c r="BQ580" s="89"/>
      <c r="BR580" s="89"/>
      <c r="BS580" s="89"/>
      <c r="BT580" s="89"/>
      <c r="BU580" s="89"/>
      <c r="BV580" s="89"/>
      <c r="BW580" s="89"/>
      <c r="BX580" s="89"/>
      <c r="BY580" s="89"/>
      <c r="BZ580" s="89"/>
      <c r="CA580" s="89"/>
      <c r="CB580" s="89"/>
      <c r="CC580" s="89"/>
    </row>
    <row r="581" spans="1:81" ht="9.75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  <c r="BB581" s="89"/>
      <c r="BC581" s="89"/>
      <c r="BD581" s="89"/>
      <c r="BE581" s="89"/>
      <c r="BF581" s="89"/>
      <c r="BG581" s="89"/>
      <c r="BH581" s="89"/>
      <c r="BI581" s="89"/>
      <c r="BJ581" s="89"/>
      <c r="BK581" s="89"/>
      <c r="BL581" s="89"/>
      <c r="BM581" s="89"/>
      <c r="BN581" s="89"/>
      <c r="BO581" s="89"/>
      <c r="BP581" s="89"/>
      <c r="BQ581" s="89"/>
      <c r="BR581" s="89"/>
      <c r="BS581" s="89"/>
      <c r="BT581" s="89"/>
      <c r="BU581" s="89"/>
      <c r="BV581" s="89"/>
      <c r="BW581" s="89"/>
      <c r="BX581" s="89"/>
      <c r="BY581" s="89"/>
      <c r="BZ581" s="89"/>
      <c r="CA581" s="89"/>
      <c r="CB581" s="89"/>
      <c r="CC581" s="89"/>
    </row>
    <row r="582" spans="1:81" ht="9.75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  <c r="BB582" s="89"/>
      <c r="BC582" s="89"/>
      <c r="BD582" s="89"/>
      <c r="BE582" s="89"/>
      <c r="BF582" s="89"/>
      <c r="BG582" s="89"/>
      <c r="BH582" s="89"/>
      <c r="BI582" s="89"/>
      <c r="BJ582" s="89"/>
      <c r="BK582" s="89"/>
      <c r="BL582" s="89"/>
      <c r="BM582" s="89"/>
      <c r="BN582" s="89"/>
      <c r="BO582" s="89"/>
      <c r="BP582" s="89"/>
      <c r="BQ582" s="89"/>
      <c r="BR582" s="89"/>
      <c r="BS582" s="89"/>
      <c r="BT582" s="89"/>
      <c r="BU582" s="89"/>
      <c r="BV582" s="89"/>
      <c r="BW582" s="89"/>
      <c r="BX582" s="89"/>
      <c r="BY582" s="89"/>
      <c r="BZ582" s="89"/>
      <c r="CA582" s="89"/>
      <c r="CB582" s="89"/>
      <c r="CC582" s="89"/>
    </row>
    <row r="583" spans="1:81" ht="9.75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  <c r="BB583" s="89"/>
      <c r="BC583" s="89"/>
      <c r="BD583" s="89"/>
      <c r="BE583" s="89"/>
      <c r="BF583" s="89"/>
      <c r="BG583" s="89"/>
      <c r="BH583" s="89"/>
      <c r="BI583" s="89"/>
      <c r="BJ583" s="89"/>
      <c r="BK583" s="89"/>
      <c r="BL583" s="89"/>
      <c r="BM583" s="89"/>
      <c r="BN583" s="89"/>
      <c r="BO583" s="89"/>
      <c r="BP583" s="89"/>
      <c r="BQ583" s="89"/>
      <c r="BR583" s="89"/>
      <c r="BS583" s="89"/>
      <c r="BT583" s="89"/>
      <c r="BU583" s="89"/>
      <c r="BV583" s="89"/>
      <c r="BW583" s="89"/>
      <c r="BX583" s="89"/>
      <c r="BY583" s="89"/>
      <c r="BZ583" s="89"/>
      <c r="CA583" s="89"/>
      <c r="CB583" s="89"/>
      <c r="CC583" s="89"/>
    </row>
    <row r="584" spans="1:81" ht="9.75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  <c r="BB584" s="89"/>
      <c r="BC584" s="89"/>
      <c r="BD584" s="89"/>
      <c r="BE584" s="89"/>
      <c r="BF584" s="89"/>
      <c r="BG584" s="89"/>
      <c r="BH584" s="89"/>
      <c r="BI584" s="89"/>
      <c r="BJ584" s="89"/>
      <c r="BK584" s="89"/>
      <c r="BL584" s="89"/>
      <c r="BM584" s="89"/>
      <c r="BN584" s="89"/>
      <c r="BO584" s="89"/>
      <c r="BP584" s="89"/>
      <c r="BQ584" s="89"/>
      <c r="BR584" s="89"/>
      <c r="BS584" s="89"/>
      <c r="BT584" s="89"/>
      <c r="BU584" s="89"/>
      <c r="BV584" s="89"/>
      <c r="BW584" s="89"/>
      <c r="BX584" s="89"/>
      <c r="BY584" s="89"/>
      <c r="BZ584" s="89"/>
      <c r="CA584" s="89"/>
      <c r="CB584" s="89"/>
      <c r="CC584" s="89"/>
    </row>
    <row r="585" spans="1:81" ht="9.75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  <c r="BB585" s="89"/>
      <c r="BC585" s="89"/>
      <c r="BD585" s="89"/>
      <c r="BE585" s="89"/>
      <c r="BF585" s="89"/>
      <c r="BG585" s="89"/>
      <c r="BH585" s="89"/>
      <c r="BI585" s="89"/>
      <c r="BJ585" s="89"/>
      <c r="BK585" s="89"/>
      <c r="BL585" s="89"/>
      <c r="BM585" s="89"/>
      <c r="BN585" s="89"/>
      <c r="BO585" s="89"/>
      <c r="BP585" s="89"/>
      <c r="BQ585" s="89"/>
      <c r="BR585" s="89"/>
      <c r="BS585" s="89"/>
      <c r="BT585" s="89"/>
      <c r="BU585" s="89"/>
      <c r="BV585" s="89"/>
      <c r="BW585" s="89"/>
      <c r="BX585" s="89"/>
      <c r="BY585" s="89"/>
      <c r="BZ585" s="89"/>
      <c r="CA585" s="89"/>
      <c r="CB585" s="89"/>
      <c r="CC585" s="89"/>
    </row>
    <row r="586" spans="1:81" ht="9.75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  <c r="BB586" s="89"/>
      <c r="BC586" s="89"/>
      <c r="BD586" s="89"/>
      <c r="BE586" s="89"/>
      <c r="BF586" s="89"/>
      <c r="BG586" s="89"/>
      <c r="BH586" s="89"/>
      <c r="BI586" s="89"/>
      <c r="BJ586" s="89"/>
      <c r="BK586" s="89"/>
      <c r="BL586" s="89"/>
      <c r="BM586" s="89"/>
      <c r="BN586" s="89"/>
      <c r="BO586" s="89"/>
      <c r="BP586" s="89"/>
      <c r="BQ586" s="89"/>
      <c r="BR586" s="89"/>
      <c r="BS586" s="89"/>
      <c r="BT586" s="89"/>
      <c r="BU586" s="89"/>
      <c r="BV586" s="89"/>
      <c r="BW586" s="89"/>
      <c r="BX586" s="89"/>
      <c r="BY586" s="89"/>
      <c r="BZ586" s="89"/>
      <c r="CA586" s="89"/>
      <c r="CB586" s="89"/>
      <c r="CC586" s="89"/>
    </row>
    <row r="587" spans="1:81" ht="9.75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  <c r="BB587" s="89"/>
      <c r="BC587" s="89"/>
      <c r="BD587" s="89"/>
      <c r="BE587" s="89"/>
      <c r="BF587" s="89"/>
      <c r="BG587" s="89"/>
      <c r="BH587" s="89"/>
      <c r="BI587" s="89"/>
      <c r="BJ587" s="89"/>
      <c r="BK587" s="89"/>
      <c r="BL587" s="89"/>
      <c r="BM587" s="89"/>
      <c r="BN587" s="89"/>
      <c r="BO587" s="89"/>
      <c r="BP587" s="89"/>
      <c r="BQ587" s="89"/>
      <c r="BR587" s="89"/>
      <c r="BS587" s="89"/>
      <c r="BT587" s="89"/>
      <c r="BU587" s="89"/>
      <c r="BV587" s="89"/>
      <c r="BW587" s="89"/>
      <c r="BX587" s="89"/>
      <c r="BY587" s="89"/>
      <c r="BZ587" s="89"/>
      <c r="CA587" s="89"/>
      <c r="CB587" s="89"/>
      <c r="CC587" s="89"/>
    </row>
    <row r="588" spans="1:81" ht="9.75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  <c r="BB588" s="89"/>
      <c r="BC588" s="89"/>
      <c r="BD588" s="89"/>
      <c r="BE588" s="89"/>
      <c r="BF588" s="89"/>
      <c r="BG588" s="89"/>
      <c r="BH588" s="89"/>
      <c r="BI588" s="89"/>
      <c r="BJ588" s="89"/>
      <c r="BK588" s="89"/>
      <c r="BL588" s="89"/>
      <c r="BM588" s="89"/>
      <c r="BN588" s="89"/>
      <c r="BO588" s="89"/>
      <c r="BP588" s="89"/>
      <c r="BQ588" s="89"/>
      <c r="BR588" s="89"/>
      <c r="BS588" s="89"/>
      <c r="BT588" s="89"/>
      <c r="BU588" s="89"/>
      <c r="BV588" s="89"/>
      <c r="BW588" s="89"/>
      <c r="BX588" s="89"/>
      <c r="BY588" s="89"/>
      <c r="BZ588" s="89"/>
      <c r="CA588" s="89"/>
      <c r="CB588" s="89"/>
      <c r="CC588" s="89"/>
    </row>
    <row r="589" spans="1:81" ht="9.75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  <c r="BB589" s="89"/>
      <c r="BC589" s="89"/>
      <c r="BD589" s="89"/>
      <c r="BE589" s="89"/>
      <c r="BF589" s="89"/>
      <c r="BG589" s="89"/>
      <c r="BH589" s="89"/>
      <c r="BI589" s="89"/>
      <c r="BJ589" s="89"/>
      <c r="BK589" s="89"/>
      <c r="BL589" s="89"/>
      <c r="BM589" s="89"/>
      <c r="BN589" s="89"/>
      <c r="BO589" s="89"/>
      <c r="BP589" s="89"/>
      <c r="BQ589" s="89"/>
      <c r="BR589" s="89"/>
      <c r="BS589" s="89"/>
      <c r="BT589" s="89"/>
      <c r="BU589" s="89"/>
      <c r="BV589" s="89"/>
      <c r="BW589" s="89"/>
      <c r="BX589" s="89"/>
      <c r="BY589" s="89"/>
      <c r="BZ589" s="89"/>
      <c r="CA589" s="89"/>
      <c r="CB589" s="89"/>
      <c r="CC589" s="89"/>
    </row>
    <row r="590" spans="1:81" ht="9.75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  <c r="BB590" s="89"/>
      <c r="BC590" s="89"/>
      <c r="BD590" s="89"/>
      <c r="BE590" s="89"/>
      <c r="BF590" s="89"/>
      <c r="BG590" s="89"/>
      <c r="BH590" s="89"/>
      <c r="BI590" s="89"/>
      <c r="BJ590" s="89"/>
      <c r="BK590" s="89"/>
      <c r="BL590" s="89"/>
      <c r="BM590" s="89"/>
      <c r="BN590" s="89"/>
      <c r="BO590" s="89"/>
      <c r="BP590" s="89"/>
      <c r="BQ590" s="89"/>
      <c r="BR590" s="89"/>
      <c r="BS590" s="89"/>
      <c r="BT590" s="89"/>
      <c r="BU590" s="89"/>
      <c r="BV590" s="89"/>
      <c r="BW590" s="89"/>
      <c r="BX590" s="89"/>
      <c r="BY590" s="89"/>
      <c r="BZ590" s="89"/>
      <c r="CA590" s="89"/>
      <c r="CB590" s="89"/>
      <c r="CC590" s="89"/>
    </row>
    <row r="591" spans="1:81" ht="9.75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  <c r="BB591" s="89"/>
      <c r="BC591" s="89"/>
      <c r="BD591" s="89"/>
      <c r="BE591" s="89"/>
      <c r="BF591" s="89"/>
      <c r="BG591" s="89"/>
      <c r="BH591" s="89"/>
      <c r="BI591" s="89"/>
      <c r="BJ591" s="89"/>
      <c r="BK591" s="89"/>
      <c r="BL591" s="89"/>
      <c r="BM591" s="89"/>
      <c r="BN591" s="89"/>
      <c r="BO591" s="89"/>
      <c r="BP591" s="89"/>
      <c r="BQ591" s="89"/>
      <c r="BR591" s="89"/>
      <c r="BS591" s="89"/>
      <c r="BT591" s="89"/>
      <c r="BU591" s="89"/>
      <c r="BV591" s="89"/>
      <c r="BW591" s="89"/>
      <c r="BX591" s="89"/>
      <c r="BY591" s="89"/>
      <c r="BZ591" s="89"/>
      <c r="CA591" s="89"/>
      <c r="CB591" s="89"/>
      <c r="CC591" s="89"/>
    </row>
    <row r="592" spans="1:81" ht="9.75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  <c r="BB592" s="89"/>
      <c r="BC592" s="89"/>
      <c r="BD592" s="89"/>
      <c r="BE592" s="89"/>
      <c r="BF592" s="89"/>
      <c r="BG592" s="89"/>
      <c r="BH592" s="89"/>
      <c r="BI592" s="89"/>
      <c r="BJ592" s="89"/>
      <c r="BK592" s="89"/>
      <c r="BL592" s="89"/>
      <c r="BM592" s="89"/>
      <c r="BN592" s="89"/>
      <c r="BO592" s="89"/>
      <c r="BP592" s="89"/>
      <c r="BQ592" s="89"/>
      <c r="BR592" s="89"/>
      <c r="BS592" s="89"/>
      <c r="BT592" s="89"/>
      <c r="BU592" s="89"/>
      <c r="BV592" s="89"/>
      <c r="BW592" s="89"/>
      <c r="BX592" s="89"/>
      <c r="BY592" s="89"/>
      <c r="BZ592" s="89"/>
      <c r="CA592" s="89"/>
      <c r="CB592" s="89"/>
      <c r="CC592" s="89"/>
    </row>
    <row r="593" spans="1:81" ht="9.75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  <c r="BB593" s="89"/>
      <c r="BC593" s="89"/>
      <c r="BD593" s="89"/>
      <c r="BE593" s="89"/>
      <c r="BF593" s="89"/>
      <c r="BG593" s="89"/>
      <c r="BH593" s="89"/>
      <c r="BI593" s="89"/>
      <c r="BJ593" s="89"/>
      <c r="BK593" s="89"/>
      <c r="BL593" s="89"/>
      <c r="BM593" s="89"/>
      <c r="BN593" s="89"/>
      <c r="BO593" s="89"/>
      <c r="BP593" s="89"/>
      <c r="BQ593" s="89"/>
      <c r="BR593" s="89"/>
      <c r="BS593" s="89"/>
      <c r="BT593" s="89"/>
      <c r="BU593" s="89"/>
      <c r="BV593" s="89"/>
      <c r="BW593" s="89"/>
      <c r="BX593" s="89"/>
      <c r="BY593" s="89"/>
      <c r="BZ593" s="89"/>
      <c r="CA593" s="89"/>
      <c r="CB593" s="89"/>
      <c r="CC593" s="89"/>
    </row>
    <row r="594" spans="1:81" ht="9.75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  <c r="BB594" s="89"/>
      <c r="BC594" s="89"/>
      <c r="BD594" s="89"/>
      <c r="BE594" s="89"/>
      <c r="BF594" s="89"/>
      <c r="BG594" s="89"/>
      <c r="BH594" s="89"/>
      <c r="BI594" s="89"/>
      <c r="BJ594" s="89"/>
      <c r="BK594" s="89"/>
      <c r="BL594" s="89"/>
      <c r="BM594" s="89"/>
      <c r="BN594" s="89"/>
      <c r="BO594" s="89"/>
      <c r="BP594" s="89"/>
      <c r="BQ594" s="89"/>
      <c r="BR594" s="89"/>
      <c r="BS594" s="89"/>
      <c r="BT594" s="89"/>
      <c r="BU594" s="89"/>
      <c r="BV594" s="89"/>
      <c r="BW594" s="89"/>
      <c r="BX594" s="89"/>
      <c r="BY594" s="89"/>
      <c r="BZ594" s="89"/>
      <c r="CA594" s="89"/>
      <c r="CB594" s="89"/>
      <c r="CC594" s="89"/>
    </row>
    <row r="595" spans="1:81" ht="9.75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  <c r="BB595" s="89"/>
      <c r="BC595" s="89"/>
      <c r="BD595" s="89"/>
      <c r="BE595" s="89"/>
      <c r="BF595" s="89"/>
      <c r="BG595" s="89"/>
      <c r="BH595" s="89"/>
      <c r="BI595" s="89"/>
      <c r="BJ595" s="89"/>
      <c r="BK595" s="89"/>
      <c r="BL595" s="89"/>
      <c r="BM595" s="89"/>
      <c r="BN595" s="89"/>
      <c r="BO595" s="89"/>
      <c r="BP595" s="89"/>
      <c r="BQ595" s="89"/>
      <c r="BR595" s="89"/>
      <c r="BS595" s="89"/>
      <c r="BT595" s="89"/>
      <c r="BU595" s="89"/>
      <c r="BV595" s="89"/>
      <c r="BW595" s="89"/>
      <c r="BX595" s="89"/>
      <c r="BY595" s="89"/>
      <c r="BZ595" s="89"/>
      <c r="CA595" s="89"/>
      <c r="CB595" s="89"/>
      <c r="CC595" s="89"/>
    </row>
    <row r="596" spans="1:81" ht="9.75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  <c r="BB596" s="89"/>
      <c r="BC596" s="89"/>
      <c r="BD596" s="89"/>
      <c r="BE596" s="89"/>
      <c r="BF596" s="89"/>
      <c r="BG596" s="89"/>
      <c r="BH596" s="89"/>
      <c r="BI596" s="89"/>
      <c r="BJ596" s="89"/>
      <c r="BK596" s="89"/>
      <c r="BL596" s="89"/>
      <c r="BM596" s="89"/>
      <c r="BN596" s="89"/>
      <c r="BO596" s="89"/>
      <c r="BP596" s="89"/>
      <c r="BQ596" s="89"/>
      <c r="BR596" s="89"/>
      <c r="BS596" s="89"/>
      <c r="BT596" s="89"/>
      <c r="BU596" s="89"/>
      <c r="BV596" s="89"/>
      <c r="BW596" s="89"/>
      <c r="BX596" s="89"/>
      <c r="BY596" s="89"/>
      <c r="BZ596" s="89"/>
      <c r="CA596" s="89"/>
      <c r="CB596" s="89"/>
      <c r="CC596" s="89"/>
    </row>
    <row r="597" spans="1:81" ht="9.75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  <c r="BD597" s="89"/>
      <c r="BE597" s="89"/>
      <c r="BF597" s="89"/>
      <c r="BG597" s="89"/>
      <c r="BH597" s="89"/>
      <c r="BI597" s="89"/>
      <c r="BJ597" s="89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  <c r="CA597" s="89"/>
      <c r="CB597" s="89"/>
      <c r="CC597" s="89"/>
    </row>
    <row r="598" spans="1:81" ht="9.75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  <c r="BB598" s="89"/>
      <c r="BC598" s="89"/>
      <c r="BD598" s="89"/>
      <c r="BE598" s="89"/>
      <c r="BF598" s="89"/>
      <c r="BG598" s="89"/>
      <c r="BH598" s="89"/>
      <c r="BI598" s="89"/>
      <c r="BJ598" s="89"/>
      <c r="BK598" s="89"/>
      <c r="BL598" s="89"/>
      <c r="BM598" s="89"/>
      <c r="BN598" s="89"/>
      <c r="BO598" s="89"/>
      <c r="BP598" s="89"/>
      <c r="BQ598" s="89"/>
      <c r="BR598" s="89"/>
      <c r="BS598" s="89"/>
      <c r="BT598" s="89"/>
      <c r="BU598" s="89"/>
      <c r="BV598" s="89"/>
      <c r="BW598" s="89"/>
      <c r="BX598" s="89"/>
      <c r="BY598" s="89"/>
      <c r="BZ598" s="89"/>
      <c r="CA598" s="89"/>
      <c r="CB598" s="89"/>
      <c r="CC598" s="89"/>
    </row>
    <row r="599" spans="1:81" ht="9.75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  <c r="BB599" s="89"/>
      <c r="BC599" s="89"/>
      <c r="BD599" s="89"/>
      <c r="BE599" s="89"/>
      <c r="BF599" s="89"/>
      <c r="BG599" s="89"/>
      <c r="BH599" s="89"/>
      <c r="BI599" s="89"/>
      <c r="BJ599" s="89"/>
      <c r="BK599" s="89"/>
      <c r="BL599" s="89"/>
      <c r="BM599" s="89"/>
      <c r="BN599" s="89"/>
      <c r="BO599" s="89"/>
      <c r="BP599" s="89"/>
      <c r="BQ599" s="89"/>
      <c r="BR599" s="89"/>
      <c r="BS599" s="89"/>
      <c r="BT599" s="89"/>
      <c r="BU599" s="89"/>
      <c r="BV599" s="89"/>
      <c r="BW599" s="89"/>
      <c r="BX599" s="89"/>
      <c r="BY599" s="89"/>
      <c r="BZ599" s="89"/>
      <c r="CA599" s="89"/>
      <c r="CB599" s="89"/>
      <c r="CC599" s="89"/>
    </row>
    <row r="600" spans="1:81" ht="9.75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  <c r="BB600" s="89"/>
      <c r="BC600" s="89"/>
      <c r="BD600" s="89"/>
      <c r="BE600" s="89"/>
      <c r="BF600" s="89"/>
      <c r="BG600" s="89"/>
      <c r="BH600" s="89"/>
      <c r="BI600" s="89"/>
      <c r="BJ600" s="89"/>
      <c r="BK600" s="89"/>
      <c r="BL600" s="89"/>
      <c r="BM600" s="89"/>
      <c r="BN600" s="89"/>
      <c r="BO600" s="89"/>
      <c r="BP600" s="89"/>
      <c r="BQ600" s="89"/>
      <c r="BR600" s="89"/>
      <c r="BS600" s="89"/>
      <c r="BT600" s="89"/>
      <c r="BU600" s="89"/>
      <c r="BV600" s="89"/>
      <c r="BW600" s="89"/>
      <c r="BX600" s="89"/>
      <c r="BY600" s="89"/>
      <c r="BZ600" s="89"/>
      <c r="CA600" s="89"/>
      <c r="CB600" s="89"/>
      <c r="CC600" s="89"/>
    </row>
    <row r="601" spans="1:81" ht="9.75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  <c r="BB601" s="89"/>
      <c r="BC601" s="89"/>
      <c r="BD601" s="89"/>
      <c r="BE601" s="89"/>
      <c r="BF601" s="89"/>
      <c r="BG601" s="89"/>
      <c r="BH601" s="89"/>
      <c r="BI601" s="89"/>
      <c r="BJ601" s="89"/>
      <c r="BK601" s="89"/>
      <c r="BL601" s="89"/>
      <c r="BM601" s="89"/>
      <c r="BN601" s="89"/>
      <c r="BO601" s="89"/>
      <c r="BP601" s="89"/>
      <c r="BQ601" s="89"/>
      <c r="BR601" s="89"/>
      <c r="BS601" s="89"/>
      <c r="BT601" s="89"/>
      <c r="BU601" s="89"/>
      <c r="BV601" s="89"/>
      <c r="BW601" s="89"/>
      <c r="BX601" s="89"/>
      <c r="BY601" s="89"/>
      <c r="BZ601" s="89"/>
      <c r="CA601" s="89"/>
      <c r="CB601" s="89"/>
      <c r="CC601" s="89"/>
    </row>
    <row r="602" spans="1:81" ht="9.75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  <c r="BB602" s="89"/>
      <c r="BC602" s="89"/>
      <c r="BD602" s="89"/>
      <c r="BE602" s="89"/>
      <c r="BF602" s="89"/>
      <c r="BG602" s="89"/>
      <c r="BH602" s="89"/>
      <c r="BI602" s="89"/>
      <c r="BJ602" s="89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  <c r="CB602" s="89"/>
      <c r="CC602" s="89"/>
    </row>
    <row r="603" spans="1:81" ht="9.75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  <c r="BB603" s="89"/>
      <c r="BC603" s="89"/>
      <c r="BD603" s="89"/>
      <c r="BE603" s="89"/>
      <c r="BF603" s="89"/>
      <c r="BG603" s="89"/>
      <c r="BH603" s="89"/>
      <c r="BI603" s="89"/>
      <c r="BJ603" s="89"/>
      <c r="BK603" s="89"/>
      <c r="BL603" s="89"/>
      <c r="BM603" s="89"/>
      <c r="BN603" s="89"/>
      <c r="BO603" s="89"/>
      <c r="BP603" s="89"/>
      <c r="BQ603" s="89"/>
      <c r="BR603" s="89"/>
      <c r="BS603" s="89"/>
      <c r="BT603" s="89"/>
      <c r="BU603" s="89"/>
      <c r="BV603" s="89"/>
      <c r="BW603" s="89"/>
      <c r="BX603" s="89"/>
      <c r="BY603" s="89"/>
      <c r="BZ603" s="89"/>
      <c r="CA603" s="89"/>
      <c r="CB603" s="89"/>
      <c r="CC603" s="89"/>
    </row>
    <row r="604" spans="1:81" ht="9.75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  <c r="BB604" s="89"/>
      <c r="BC604" s="89"/>
      <c r="BD604" s="89"/>
      <c r="BE604" s="89"/>
      <c r="BF604" s="89"/>
      <c r="BG604" s="89"/>
      <c r="BH604" s="89"/>
      <c r="BI604" s="89"/>
      <c r="BJ604" s="89"/>
      <c r="BK604" s="89"/>
      <c r="BL604" s="89"/>
      <c r="BM604" s="89"/>
      <c r="BN604" s="89"/>
      <c r="BO604" s="89"/>
      <c r="BP604" s="89"/>
      <c r="BQ604" s="89"/>
      <c r="BR604" s="89"/>
      <c r="BS604" s="89"/>
      <c r="BT604" s="89"/>
      <c r="BU604" s="89"/>
      <c r="BV604" s="89"/>
      <c r="BW604" s="89"/>
      <c r="BX604" s="89"/>
      <c r="BY604" s="89"/>
      <c r="BZ604" s="89"/>
      <c r="CA604" s="89"/>
      <c r="CB604" s="89"/>
      <c r="CC604" s="89"/>
    </row>
    <row r="605" spans="1:81" ht="9.75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  <c r="BB605" s="89"/>
      <c r="BC605" s="89"/>
      <c r="BD605" s="89"/>
      <c r="BE605" s="89"/>
      <c r="BF605" s="89"/>
      <c r="BG605" s="89"/>
      <c r="BH605" s="89"/>
      <c r="BI605" s="89"/>
      <c r="BJ605" s="89"/>
      <c r="BK605" s="89"/>
      <c r="BL605" s="89"/>
      <c r="BM605" s="89"/>
      <c r="BN605" s="89"/>
      <c r="BO605" s="89"/>
      <c r="BP605" s="89"/>
      <c r="BQ605" s="89"/>
      <c r="BR605" s="89"/>
      <c r="BS605" s="89"/>
      <c r="BT605" s="89"/>
      <c r="BU605" s="89"/>
      <c r="BV605" s="89"/>
      <c r="BW605" s="89"/>
      <c r="BX605" s="89"/>
      <c r="BY605" s="89"/>
      <c r="BZ605" s="89"/>
      <c r="CA605" s="89"/>
      <c r="CB605" s="89"/>
      <c r="CC605" s="89"/>
    </row>
    <row r="606" spans="1:81" ht="9.75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  <c r="BB606" s="89"/>
      <c r="BC606" s="89"/>
      <c r="BD606" s="89"/>
      <c r="BE606" s="89"/>
      <c r="BF606" s="89"/>
      <c r="BG606" s="89"/>
      <c r="BH606" s="89"/>
      <c r="BI606" s="89"/>
      <c r="BJ606" s="89"/>
      <c r="BK606" s="89"/>
      <c r="BL606" s="89"/>
      <c r="BM606" s="89"/>
      <c r="BN606" s="89"/>
      <c r="BO606" s="89"/>
      <c r="BP606" s="89"/>
      <c r="BQ606" s="89"/>
      <c r="BR606" s="89"/>
      <c r="BS606" s="89"/>
      <c r="BT606" s="89"/>
      <c r="BU606" s="89"/>
      <c r="BV606" s="89"/>
      <c r="BW606" s="89"/>
      <c r="BX606" s="89"/>
      <c r="BY606" s="89"/>
      <c r="BZ606" s="89"/>
      <c r="CA606" s="89"/>
      <c r="CB606" s="89"/>
      <c r="CC606" s="89"/>
    </row>
    <row r="607" spans="1:81" ht="9.75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  <c r="BB607" s="89"/>
      <c r="BC607" s="89"/>
      <c r="BD607" s="89"/>
      <c r="BE607" s="89"/>
      <c r="BF607" s="89"/>
      <c r="BG607" s="89"/>
      <c r="BH607" s="89"/>
      <c r="BI607" s="89"/>
      <c r="BJ607" s="89"/>
      <c r="BK607" s="89"/>
      <c r="BL607" s="89"/>
      <c r="BM607" s="89"/>
      <c r="BN607" s="89"/>
      <c r="BO607" s="89"/>
      <c r="BP607" s="89"/>
      <c r="BQ607" s="89"/>
      <c r="BR607" s="89"/>
      <c r="BS607" s="89"/>
      <c r="BT607" s="89"/>
      <c r="BU607" s="89"/>
      <c r="BV607" s="89"/>
      <c r="BW607" s="89"/>
      <c r="BX607" s="89"/>
      <c r="BY607" s="89"/>
      <c r="BZ607" s="89"/>
      <c r="CA607" s="89"/>
      <c r="CB607" s="89"/>
      <c r="CC607" s="89"/>
    </row>
    <row r="608" spans="1:81" ht="9.75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  <c r="BB608" s="89"/>
      <c r="BC608" s="89"/>
      <c r="BD608" s="89"/>
      <c r="BE608" s="89"/>
      <c r="BF608" s="89"/>
      <c r="BG608" s="89"/>
      <c r="BH608" s="89"/>
      <c r="BI608" s="89"/>
      <c r="BJ608" s="89"/>
      <c r="BK608" s="89"/>
      <c r="BL608" s="89"/>
      <c r="BM608" s="89"/>
      <c r="BN608" s="89"/>
      <c r="BO608" s="89"/>
      <c r="BP608" s="89"/>
      <c r="BQ608" s="89"/>
      <c r="BR608" s="89"/>
      <c r="BS608" s="89"/>
      <c r="BT608" s="89"/>
      <c r="BU608" s="89"/>
      <c r="BV608" s="89"/>
      <c r="BW608" s="89"/>
      <c r="BX608" s="89"/>
      <c r="BY608" s="89"/>
      <c r="BZ608" s="89"/>
      <c r="CA608" s="89"/>
      <c r="CB608" s="89"/>
      <c r="CC608" s="89"/>
    </row>
    <row r="609" spans="1:81" ht="9.75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/>
      <c r="BL609" s="89"/>
      <c r="BM609" s="89"/>
      <c r="BN609" s="89"/>
      <c r="BO609" s="89"/>
      <c r="BP609" s="89"/>
      <c r="BQ609" s="89"/>
      <c r="BR609" s="89"/>
      <c r="BS609" s="89"/>
      <c r="BT609" s="89"/>
      <c r="BU609" s="89"/>
      <c r="BV609" s="89"/>
      <c r="BW609" s="89"/>
      <c r="BX609" s="89"/>
      <c r="BY609" s="89"/>
      <c r="BZ609" s="89"/>
      <c r="CA609" s="89"/>
      <c r="CB609" s="89"/>
      <c r="CC609" s="89"/>
    </row>
    <row r="610" spans="1:81" ht="9.75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  <c r="BJ610" s="89"/>
      <c r="BK610" s="89"/>
      <c r="BL610" s="89"/>
      <c r="BM610" s="89"/>
      <c r="BN610" s="89"/>
      <c r="BO610" s="89"/>
      <c r="BP610" s="89"/>
      <c r="BQ610" s="89"/>
      <c r="BR610" s="89"/>
      <c r="BS610" s="89"/>
      <c r="BT610" s="89"/>
      <c r="BU610" s="89"/>
      <c r="BV610" s="89"/>
      <c r="BW610" s="89"/>
      <c r="BX610" s="89"/>
      <c r="BY610" s="89"/>
      <c r="BZ610" s="89"/>
      <c r="CA610" s="89"/>
      <c r="CB610" s="89"/>
      <c r="CC610" s="89"/>
    </row>
    <row r="611" spans="1:81" ht="9.75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  <c r="BB611" s="89"/>
      <c r="BC611" s="89"/>
      <c r="BD611" s="89"/>
      <c r="BE611" s="89"/>
      <c r="BF611" s="89"/>
      <c r="BG611" s="89"/>
      <c r="BH611" s="89"/>
      <c r="BI611" s="89"/>
      <c r="BJ611" s="89"/>
      <c r="BK611" s="89"/>
      <c r="BL611" s="89"/>
      <c r="BM611" s="89"/>
      <c r="BN611" s="89"/>
      <c r="BO611" s="89"/>
      <c r="BP611" s="89"/>
      <c r="BQ611" s="89"/>
      <c r="BR611" s="89"/>
      <c r="BS611" s="89"/>
      <c r="BT611" s="89"/>
      <c r="BU611" s="89"/>
      <c r="BV611" s="89"/>
      <c r="BW611" s="89"/>
      <c r="BX611" s="89"/>
      <c r="BY611" s="89"/>
      <c r="BZ611" s="89"/>
      <c r="CA611" s="89"/>
      <c r="CB611" s="89"/>
      <c r="CC611" s="89"/>
    </row>
    <row r="612" spans="1:81" ht="9.75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  <c r="BB612" s="89"/>
      <c r="BC612" s="89"/>
      <c r="BD612" s="89"/>
      <c r="BE612" s="89"/>
      <c r="BF612" s="89"/>
      <c r="BG612" s="89"/>
      <c r="BH612" s="89"/>
      <c r="BI612" s="89"/>
      <c r="BJ612" s="89"/>
      <c r="BK612" s="89"/>
      <c r="BL612" s="89"/>
      <c r="BM612" s="89"/>
      <c r="BN612" s="89"/>
      <c r="BO612" s="89"/>
      <c r="BP612" s="89"/>
      <c r="BQ612" s="89"/>
      <c r="BR612" s="89"/>
      <c r="BS612" s="89"/>
      <c r="BT612" s="89"/>
      <c r="BU612" s="89"/>
      <c r="BV612" s="89"/>
      <c r="BW612" s="89"/>
      <c r="BX612" s="89"/>
      <c r="BY612" s="89"/>
      <c r="BZ612" s="89"/>
      <c r="CA612" s="89"/>
      <c r="CB612" s="89"/>
      <c r="CC612" s="89"/>
    </row>
    <row r="613" spans="1:81" ht="9.75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  <c r="BD613" s="89"/>
      <c r="BE613" s="89"/>
      <c r="BF613" s="89"/>
      <c r="BG613" s="89"/>
      <c r="BH613" s="89"/>
      <c r="BI613" s="89"/>
      <c r="BJ613" s="89"/>
      <c r="BK613" s="89"/>
      <c r="BL613" s="89"/>
      <c r="BM613" s="89"/>
      <c r="BN613" s="89"/>
      <c r="BO613" s="89"/>
      <c r="BP613" s="89"/>
      <c r="BQ613" s="89"/>
      <c r="BR613" s="89"/>
      <c r="BS613" s="89"/>
      <c r="BT613" s="89"/>
      <c r="BU613" s="89"/>
      <c r="BV613" s="89"/>
      <c r="BW613" s="89"/>
      <c r="BX613" s="89"/>
      <c r="BY613" s="89"/>
      <c r="BZ613" s="89"/>
      <c r="CA613" s="89"/>
      <c r="CB613" s="89"/>
      <c r="CC613" s="89"/>
    </row>
    <row r="614" spans="1:81" ht="9.75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  <c r="BB614" s="89"/>
      <c r="BC614" s="89"/>
      <c r="BD614" s="89"/>
      <c r="BE614" s="89"/>
      <c r="BF614" s="89"/>
      <c r="BG614" s="89"/>
      <c r="BH614" s="89"/>
      <c r="BI614" s="89"/>
      <c r="BJ614" s="89"/>
      <c r="BK614" s="89"/>
      <c r="BL614" s="89"/>
      <c r="BM614" s="89"/>
      <c r="BN614" s="89"/>
      <c r="BO614" s="89"/>
      <c r="BP614" s="89"/>
      <c r="BQ614" s="89"/>
      <c r="BR614" s="89"/>
      <c r="BS614" s="89"/>
      <c r="BT614" s="89"/>
      <c r="BU614" s="89"/>
      <c r="BV614" s="89"/>
      <c r="BW614" s="89"/>
      <c r="BX614" s="89"/>
      <c r="BY614" s="89"/>
      <c r="BZ614" s="89"/>
      <c r="CA614" s="89"/>
      <c r="CB614" s="89"/>
      <c r="CC614" s="89"/>
    </row>
    <row r="615" spans="1:81" ht="9.75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  <c r="BB615" s="89"/>
      <c r="BC615" s="89"/>
      <c r="BD615" s="89"/>
      <c r="BE615" s="89"/>
      <c r="BF615" s="89"/>
      <c r="BG615" s="89"/>
      <c r="BH615" s="89"/>
      <c r="BI615" s="89"/>
      <c r="BJ615" s="89"/>
      <c r="BK615" s="89"/>
      <c r="BL615" s="89"/>
      <c r="BM615" s="89"/>
      <c r="BN615" s="89"/>
      <c r="BO615" s="89"/>
      <c r="BP615" s="89"/>
      <c r="BQ615" s="89"/>
      <c r="BR615" s="89"/>
      <c r="BS615" s="89"/>
      <c r="BT615" s="89"/>
      <c r="BU615" s="89"/>
      <c r="BV615" s="89"/>
      <c r="BW615" s="89"/>
      <c r="BX615" s="89"/>
      <c r="BY615" s="89"/>
      <c r="BZ615" s="89"/>
      <c r="CA615" s="89"/>
      <c r="CB615" s="89"/>
      <c r="CC615" s="89"/>
    </row>
    <row r="616" spans="1:81" ht="9.75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  <c r="BB616" s="89"/>
      <c r="BC616" s="89"/>
      <c r="BD616" s="89"/>
      <c r="BE616" s="89"/>
      <c r="BF616" s="89"/>
      <c r="BG616" s="89"/>
      <c r="BH616" s="89"/>
      <c r="BI616" s="89"/>
      <c r="BJ616" s="89"/>
      <c r="BK616" s="89"/>
      <c r="BL616" s="89"/>
      <c r="BM616" s="89"/>
      <c r="BN616" s="89"/>
      <c r="BO616" s="89"/>
      <c r="BP616" s="89"/>
      <c r="BQ616" s="89"/>
      <c r="BR616" s="89"/>
      <c r="BS616" s="89"/>
      <c r="BT616" s="89"/>
      <c r="BU616" s="89"/>
      <c r="BV616" s="89"/>
      <c r="BW616" s="89"/>
      <c r="BX616" s="89"/>
      <c r="BY616" s="89"/>
      <c r="BZ616" s="89"/>
      <c r="CA616" s="89"/>
      <c r="CB616" s="89"/>
      <c r="CC616" s="89"/>
    </row>
    <row r="617" spans="1:81" ht="9.75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  <c r="BB617" s="89"/>
      <c r="BC617" s="89"/>
      <c r="BD617" s="89"/>
      <c r="BE617" s="89"/>
      <c r="BF617" s="89"/>
      <c r="BG617" s="89"/>
      <c r="BH617" s="89"/>
      <c r="BI617" s="89"/>
      <c r="BJ617" s="89"/>
      <c r="BK617" s="89"/>
      <c r="BL617" s="89"/>
      <c r="BM617" s="89"/>
      <c r="BN617" s="89"/>
      <c r="BO617" s="89"/>
      <c r="BP617" s="89"/>
      <c r="BQ617" s="89"/>
      <c r="BR617" s="89"/>
      <c r="BS617" s="89"/>
      <c r="BT617" s="89"/>
      <c r="BU617" s="89"/>
      <c r="BV617" s="89"/>
      <c r="BW617" s="89"/>
      <c r="BX617" s="89"/>
      <c r="BY617" s="89"/>
      <c r="BZ617" s="89"/>
      <c r="CA617" s="89"/>
      <c r="CB617" s="89"/>
      <c r="CC617" s="89"/>
    </row>
    <row r="618" spans="1:81" ht="9.75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  <c r="BB618" s="89"/>
      <c r="BC618" s="89"/>
      <c r="BD618" s="89"/>
      <c r="BE618" s="89"/>
      <c r="BF618" s="89"/>
      <c r="BG618" s="89"/>
      <c r="BH618" s="89"/>
      <c r="BI618" s="89"/>
      <c r="BJ618" s="89"/>
      <c r="BK618" s="89"/>
      <c r="BL618" s="89"/>
      <c r="BM618" s="89"/>
      <c r="BN618" s="89"/>
      <c r="BO618" s="89"/>
      <c r="BP618" s="89"/>
      <c r="BQ618" s="89"/>
      <c r="BR618" s="89"/>
      <c r="BS618" s="89"/>
      <c r="BT618" s="89"/>
      <c r="BU618" s="89"/>
      <c r="BV618" s="89"/>
      <c r="BW618" s="89"/>
      <c r="BX618" s="89"/>
      <c r="BY618" s="89"/>
      <c r="BZ618" s="89"/>
      <c r="CA618" s="89"/>
      <c r="CB618" s="89"/>
      <c r="CC618" s="89"/>
    </row>
    <row r="619" spans="1:81" ht="9.75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  <c r="BB619" s="89"/>
      <c r="BC619" s="89"/>
      <c r="BD619" s="89"/>
      <c r="BE619" s="89"/>
      <c r="BF619" s="89"/>
      <c r="BG619" s="89"/>
      <c r="BH619" s="89"/>
      <c r="BI619" s="89"/>
      <c r="BJ619" s="89"/>
      <c r="BK619" s="89"/>
      <c r="BL619" s="89"/>
      <c r="BM619" s="89"/>
      <c r="BN619" s="89"/>
      <c r="BO619" s="89"/>
      <c r="BP619" s="89"/>
      <c r="BQ619" s="89"/>
      <c r="BR619" s="89"/>
      <c r="BS619" s="89"/>
      <c r="BT619" s="89"/>
      <c r="BU619" s="89"/>
      <c r="BV619" s="89"/>
      <c r="BW619" s="89"/>
      <c r="BX619" s="89"/>
      <c r="BY619" s="89"/>
      <c r="BZ619" s="89"/>
      <c r="CA619" s="89"/>
      <c r="CB619" s="89"/>
      <c r="CC619" s="89"/>
    </row>
    <row r="620" spans="1:81" ht="9.75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  <c r="BB620" s="89"/>
      <c r="BC620" s="89"/>
      <c r="BD620" s="89"/>
      <c r="BE620" s="89"/>
      <c r="BF620" s="89"/>
      <c r="BG620" s="89"/>
      <c r="BH620" s="89"/>
      <c r="BI620" s="89"/>
      <c r="BJ620" s="89"/>
      <c r="BK620" s="89"/>
      <c r="BL620" s="89"/>
      <c r="BM620" s="89"/>
      <c r="BN620" s="89"/>
      <c r="BO620" s="89"/>
      <c r="BP620" s="89"/>
      <c r="BQ620" s="89"/>
      <c r="BR620" s="89"/>
      <c r="BS620" s="89"/>
      <c r="BT620" s="89"/>
      <c r="BU620" s="89"/>
      <c r="BV620" s="89"/>
      <c r="BW620" s="89"/>
      <c r="BX620" s="89"/>
      <c r="BY620" s="89"/>
      <c r="BZ620" s="89"/>
      <c r="CA620" s="89"/>
      <c r="CB620" s="89"/>
      <c r="CC620" s="89"/>
    </row>
    <row r="621" spans="1:81" ht="9.75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  <c r="BB621" s="89"/>
      <c r="BC621" s="89"/>
      <c r="BD621" s="89"/>
      <c r="BE621" s="89"/>
      <c r="BF621" s="89"/>
      <c r="BG621" s="89"/>
      <c r="BH621" s="89"/>
      <c r="BI621" s="89"/>
      <c r="BJ621" s="89"/>
      <c r="BK621" s="89"/>
      <c r="BL621" s="89"/>
      <c r="BM621" s="89"/>
      <c r="BN621" s="89"/>
      <c r="BO621" s="89"/>
      <c r="BP621" s="89"/>
      <c r="BQ621" s="89"/>
      <c r="BR621" s="89"/>
      <c r="BS621" s="89"/>
      <c r="BT621" s="89"/>
      <c r="BU621" s="89"/>
      <c r="BV621" s="89"/>
      <c r="BW621" s="89"/>
      <c r="BX621" s="89"/>
      <c r="BY621" s="89"/>
      <c r="BZ621" s="89"/>
      <c r="CA621" s="89"/>
      <c r="CB621" s="89"/>
      <c r="CC621" s="89"/>
    </row>
    <row r="622" spans="1:81" ht="9.75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  <c r="BB622" s="89"/>
      <c r="BC622" s="89"/>
      <c r="BD622" s="89"/>
      <c r="BE622" s="89"/>
      <c r="BF622" s="89"/>
      <c r="BG622" s="89"/>
      <c r="BH622" s="89"/>
      <c r="BI622" s="89"/>
      <c r="BJ622" s="89"/>
      <c r="BK622" s="89"/>
      <c r="BL622" s="89"/>
      <c r="BM622" s="89"/>
      <c r="BN622" s="89"/>
      <c r="BO622" s="89"/>
      <c r="BP622" s="89"/>
      <c r="BQ622" s="89"/>
      <c r="BR622" s="89"/>
      <c r="BS622" s="89"/>
      <c r="BT622" s="89"/>
      <c r="BU622" s="89"/>
      <c r="BV622" s="89"/>
      <c r="BW622" s="89"/>
      <c r="BX622" s="89"/>
      <c r="BY622" s="89"/>
      <c r="BZ622" s="89"/>
      <c r="CA622" s="89"/>
      <c r="CB622" s="89"/>
      <c r="CC622" s="89"/>
    </row>
    <row r="623" spans="1:81" ht="9.75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  <c r="BB623" s="89"/>
      <c r="BC623" s="89"/>
      <c r="BD623" s="89"/>
      <c r="BE623" s="89"/>
      <c r="BF623" s="89"/>
      <c r="BG623" s="89"/>
      <c r="BH623" s="89"/>
      <c r="BI623" s="89"/>
      <c r="BJ623" s="89"/>
      <c r="BK623" s="89"/>
      <c r="BL623" s="89"/>
      <c r="BM623" s="89"/>
      <c r="BN623" s="89"/>
      <c r="BO623" s="89"/>
      <c r="BP623" s="89"/>
      <c r="BQ623" s="89"/>
      <c r="BR623" s="89"/>
      <c r="BS623" s="89"/>
      <c r="BT623" s="89"/>
      <c r="BU623" s="89"/>
      <c r="BV623" s="89"/>
      <c r="BW623" s="89"/>
      <c r="BX623" s="89"/>
      <c r="BY623" s="89"/>
      <c r="BZ623" s="89"/>
      <c r="CA623" s="89"/>
      <c r="CB623" s="89"/>
      <c r="CC623" s="89"/>
    </row>
    <row r="624" spans="1:81" ht="9.75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  <c r="BJ624" s="89"/>
      <c r="BK624" s="89"/>
      <c r="BL624" s="89"/>
      <c r="BM624" s="89"/>
      <c r="BN624" s="89"/>
      <c r="BO624" s="89"/>
      <c r="BP624" s="89"/>
      <c r="BQ624" s="89"/>
      <c r="BR624" s="89"/>
      <c r="BS624" s="89"/>
      <c r="BT624" s="89"/>
      <c r="BU624" s="89"/>
      <c r="BV624" s="89"/>
      <c r="BW624" s="89"/>
      <c r="BX624" s="89"/>
      <c r="BY624" s="89"/>
      <c r="BZ624" s="89"/>
      <c r="CA624" s="89"/>
      <c r="CB624" s="89"/>
      <c r="CC624" s="89"/>
    </row>
    <row r="625" spans="1:81" ht="9.75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  <c r="BJ625" s="89"/>
      <c r="BK625" s="89"/>
      <c r="BL625" s="89"/>
      <c r="BM625" s="89"/>
      <c r="BN625" s="89"/>
      <c r="BO625" s="89"/>
      <c r="BP625" s="89"/>
      <c r="BQ625" s="89"/>
      <c r="BR625" s="89"/>
      <c r="BS625" s="89"/>
      <c r="BT625" s="89"/>
      <c r="BU625" s="89"/>
      <c r="BV625" s="89"/>
      <c r="BW625" s="89"/>
      <c r="BX625" s="89"/>
      <c r="BY625" s="89"/>
      <c r="BZ625" s="89"/>
      <c r="CA625" s="89"/>
      <c r="CB625" s="89"/>
      <c r="CC625" s="89"/>
    </row>
    <row r="626" spans="1:81" ht="9.75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  <c r="BJ626" s="89"/>
      <c r="BK626" s="89"/>
      <c r="BL626" s="89"/>
      <c r="BM626" s="89"/>
      <c r="BN626" s="89"/>
      <c r="BO626" s="89"/>
      <c r="BP626" s="89"/>
      <c r="BQ626" s="89"/>
      <c r="BR626" s="89"/>
      <c r="BS626" s="89"/>
      <c r="BT626" s="89"/>
      <c r="BU626" s="89"/>
      <c r="BV626" s="89"/>
      <c r="BW626" s="89"/>
      <c r="BX626" s="89"/>
      <c r="BY626" s="89"/>
      <c r="BZ626" s="89"/>
      <c r="CA626" s="89"/>
      <c r="CB626" s="89"/>
      <c r="CC626" s="89"/>
    </row>
    <row r="627" spans="1:81" ht="9.75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  <c r="BB627" s="89"/>
      <c r="BC627" s="89"/>
      <c r="BD627" s="89"/>
      <c r="BE627" s="89"/>
      <c r="BF627" s="89"/>
      <c r="BG627" s="89"/>
      <c r="BH627" s="89"/>
      <c r="BI627" s="89"/>
      <c r="BJ627" s="89"/>
      <c r="BK627" s="89"/>
      <c r="BL627" s="89"/>
      <c r="BM627" s="89"/>
      <c r="BN627" s="89"/>
      <c r="BO627" s="89"/>
      <c r="BP627" s="89"/>
      <c r="BQ627" s="89"/>
      <c r="BR627" s="89"/>
      <c r="BS627" s="89"/>
      <c r="BT627" s="89"/>
      <c r="BU627" s="89"/>
      <c r="BV627" s="89"/>
      <c r="BW627" s="89"/>
      <c r="BX627" s="89"/>
      <c r="BY627" s="89"/>
      <c r="BZ627" s="89"/>
      <c r="CA627" s="89"/>
      <c r="CB627" s="89"/>
      <c r="CC627" s="89"/>
    </row>
    <row r="628" spans="1:81" ht="9.75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  <c r="BB628" s="89"/>
      <c r="BC628" s="89"/>
      <c r="BD628" s="89"/>
      <c r="BE628" s="89"/>
      <c r="BF628" s="89"/>
      <c r="BG628" s="89"/>
      <c r="BH628" s="89"/>
      <c r="BI628" s="89"/>
      <c r="BJ628" s="89"/>
      <c r="BK628" s="89"/>
      <c r="BL628" s="89"/>
      <c r="BM628" s="89"/>
      <c r="BN628" s="89"/>
      <c r="BO628" s="89"/>
      <c r="BP628" s="89"/>
      <c r="BQ628" s="89"/>
      <c r="BR628" s="89"/>
      <c r="BS628" s="89"/>
      <c r="BT628" s="89"/>
      <c r="BU628" s="89"/>
      <c r="BV628" s="89"/>
      <c r="BW628" s="89"/>
      <c r="BX628" s="89"/>
      <c r="BY628" s="89"/>
      <c r="BZ628" s="89"/>
      <c r="CA628" s="89"/>
      <c r="CB628" s="89"/>
      <c r="CC628" s="89"/>
    </row>
    <row r="629" spans="1:81" ht="9.75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  <c r="BB629" s="89"/>
      <c r="BC629" s="89"/>
      <c r="BD629" s="89"/>
      <c r="BE629" s="89"/>
      <c r="BF629" s="89"/>
      <c r="BG629" s="89"/>
      <c r="BH629" s="89"/>
      <c r="BI629" s="89"/>
      <c r="BJ629" s="89"/>
      <c r="BK629" s="89"/>
      <c r="BL629" s="89"/>
      <c r="BM629" s="89"/>
      <c r="BN629" s="89"/>
      <c r="BO629" s="89"/>
      <c r="BP629" s="89"/>
      <c r="BQ629" s="89"/>
      <c r="BR629" s="89"/>
      <c r="BS629" s="89"/>
      <c r="BT629" s="89"/>
      <c r="BU629" s="89"/>
      <c r="BV629" s="89"/>
      <c r="BW629" s="89"/>
      <c r="BX629" s="89"/>
      <c r="BY629" s="89"/>
      <c r="BZ629" s="89"/>
      <c r="CA629" s="89"/>
      <c r="CB629" s="89"/>
      <c r="CC629" s="89"/>
    </row>
    <row r="630" spans="1:81" ht="9.75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  <c r="BD630" s="89"/>
      <c r="BE630" s="89"/>
      <c r="BF630" s="89"/>
      <c r="BG630" s="89"/>
      <c r="BH630" s="89"/>
      <c r="BI630" s="89"/>
      <c r="BJ630" s="89"/>
      <c r="BK630" s="89"/>
      <c r="BL630" s="89"/>
      <c r="BM630" s="89"/>
      <c r="BN630" s="89"/>
      <c r="BO630" s="89"/>
      <c r="BP630" s="89"/>
      <c r="BQ630" s="89"/>
      <c r="BR630" s="89"/>
      <c r="BS630" s="89"/>
      <c r="BT630" s="89"/>
      <c r="BU630" s="89"/>
      <c r="BV630" s="89"/>
      <c r="BW630" s="89"/>
      <c r="BX630" s="89"/>
      <c r="BY630" s="89"/>
      <c r="BZ630" s="89"/>
      <c r="CA630" s="89"/>
      <c r="CB630" s="89"/>
      <c r="CC630" s="89"/>
    </row>
    <row r="631" spans="1:81" ht="9.75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  <c r="BB631" s="89"/>
      <c r="BC631" s="89"/>
      <c r="BD631" s="89"/>
      <c r="BE631" s="89"/>
      <c r="BF631" s="89"/>
      <c r="BG631" s="89"/>
      <c r="BH631" s="89"/>
      <c r="BI631" s="89"/>
      <c r="BJ631" s="89"/>
      <c r="BK631" s="89"/>
      <c r="BL631" s="89"/>
      <c r="BM631" s="89"/>
      <c r="BN631" s="89"/>
      <c r="BO631" s="89"/>
      <c r="BP631" s="89"/>
      <c r="BQ631" s="89"/>
      <c r="BR631" s="89"/>
      <c r="BS631" s="89"/>
      <c r="BT631" s="89"/>
      <c r="BU631" s="89"/>
      <c r="BV631" s="89"/>
      <c r="BW631" s="89"/>
      <c r="BX631" s="89"/>
      <c r="BY631" s="89"/>
      <c r="BZ631" s="89"/>
      <c r="CA631" s="89"/>
      <c r="CB631" s="89"/>
      <c r="CC631" s="89"/>
    </row>
    <row r="632" spans="1:81" ht="9.75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  <c r="BB632" s="89"/>
      <c r="BC632" s="89"/>
      <c r="BD632" s="89"/>
      <c r="BE632" s="89"/>
      <c r="BF632" s="89"/>
      <c r="BG632" s="89"/>
      <c r="BH632" s="89"/>
      <c r="BI632" s="89"/>
      <c r="BJ632" s="89"/>
      <c r="BK632" s="89"/>
      <c r="BL632" s="89"/>
      <c r="BM632" s="89"/>
      <c r="BN632" s="89"/>
      <c r="BO632" s="89"/>
      <c r="BP632" s="89"/>
      <c r="BQ632" s="89"/>
      <c r="BR632" s="89"/>
      <c r="BS632" s="89"/>
      <c r="BT632" s="89"/>
      <c r="BU632" s="89"/>
      <c r="BV632" s="89"/>
      <c r="BW632" s="89"/>
      <c r="BX632" s="89"/>
      <c r="BY632" s="89"/>
      <c r="BZ632" s="89"/>
      <c r="CA632" s="89"/>
      <c r="CB632" s="89"/>
      <c r="CC632" s="89"/>
    </row>
    <row r="633" spans="1:81" ht="9.75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  <c r="BB633" s="89"/>
      <c r="BC633" s="89"/>
      <c r="BD633" s="89"/>
      <c r="BE633" s="89"/>
      <c r="BF633" s="89"/>
      <c r="BG633" s="89"/>
      <c r="BH633" s="89"/>
      <c r="BI633" s="89"/>
      <c r="BJ633" s="89"/>
      <c r="BK633" s="89"/>
      <c r="BL633" s="89"/>
      <c r="BM633" s="89"/>
      <c r="BN633" s="89"/>
      <c r="BO633" s="89"/>
      <c r="BP633" s="89"/>
      <c r="BQ633" s="89"/>
      <c r="BR633" s="89"/>
      <c r="BS633" s="89"/>
      <c r="BT633" s="89"/>
      <c r="BU633" s="89"/>
      <c r="BV633" s="89"/>
      <c r="BW633" s="89"/>
      <c r="BX633" s="89"/>
      <c r="BY633" s="89"/>
      <c r="BZ633" s="89"/>
      <c r="CA633" s="89"/>
      <c r="CB633" s="89"/>
      <c r="CC633" s="89"/>
    </row>
    <row r="634" spans="1:81" ht="9.7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  <c r="BB634" s="89"/>
      <c r="BC634" s="89"/>
      <c r="BD634" s="89"/>
      <c r="BE634" s="89"/>
      <c r="BF634" s="89"/>
      <c r="BG634" s="89"/>
      <c r="BH634" s="89"/>
      <c r="BI634" s="89"/>
      <c r="BJ634" s="89"/>
      <c r="BK634" s="89"/>
      <c r="BL634" s="89"/>
      <c r="BM634" s="89"/>
      <c r="BN634" s="89"/>
      <c r="BO634" s="89"/>
      <c r="BP634" s="89"/>
      <c r="BQ634" s="89"/>
      <c r="BR634" s="89"/>
      <c r="BS634" s="89"/>
      <c r="BT634" s="89"/>
      <c r="BU634" s="89"/>
      <c r="BV634" s="89"/>
      <c r="BW634" s="89"/>
      <c r="BX634" s="89"/>
      <c r="BY634" s="89"/>
      <c r="BZ634" s="89"/>
      <c r="CA634" s="89"/>
      <c r="CB634" s="89"/>
      <c r="CC634" s="89"/>
    </row>
    <row r="635" spans="1:81" ht="9.75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  <c r="BB635" s="89"/>
      <c r="BC635" s="89"/>
      <c r="BD635" s="89"/>
      <c r="BE635" s="89"/>
      <c r="BF635" s="89"/>
      <c r="BG635" s="89"/>
      <c r="BH635" s="89"/>
      <c r="BI635" s="89"/>
      <c r="BJ635" s="89"/>
      <c r="BK635" s="89"/>
      <c r="BL635" s="89"/>
      <c r="BM635" s="89"/>
      <c r="BN635" s="89"/>
      <c r="BO635" s="89"/>
      <c r="BP635" s="89"/>
      <c r="BQ635" s="89"/>
      <c r="BR635" s="89"/>
      <c r="BS635" s="89"/>
      <c r="BT635" s="89"/>
      <c r="BU635" s="89"/>
      <c r="BV635" s="89"/>
      <c r="BW635" s="89"/>
      <c r="BX635" s="89"/>
      <c r="BY635" s="89"/>
      <c r="BZ635" s="89"/>
      <c r="CA635" s="89"/>
      <c r="CB635" s="89"/>
      <c r="CC635" s="89"/>
    </row>
    <row r="636" spans="1:81" ht="9.75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  <c r="BB636" s="89"/>
      <c r="BC636" s="89"/>
      <c r="BD636" s="89"/>
      <c r="BE636" s="89"/>
      <c r="BF636" s="89"/>
      <c r="BG636" s="89"/>
      <c r="BH636" s="89"/>
      <c r="BI636" s="89"/>
      <c r="BJ636" s="89"/>
      <c r="BK636" s="89"/>
      <c r="BL636" s="89"/>
      <c r="BM636" s="89"/>
      <c r="BN636" s="89"/>
      <c r="BO636" s="89"/>
      <c r="BP636" s="89"/>
      <c r="BQ636" s="89"/>
      <c r="BR636" s="89"/>
      <c r="BS636" s="89"/>
      <c r="BT636" s="89"/>
      <c r="BU636" s="89"/>
      <c r="BV636" s="89"/>
      <c r="BW636" s="89"/>
      <c r="BX636" s="89"/>
      <c r="BY636" s="89"/>
      <c r="BZ636" s="89"/>
      <c r="CA636" s="89"/>
      <c r="CB636" s="89"/>
      <c r="CC636" s="89"/>
    </row>
    <row r="637" spans="1:81" ht="9.75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  <c r="BB637" s="89"/>
      <c r="BC637" s="89"/>
      <c r="BD637" s="89"/>
      <c r="BE637" s="89"/>
      <c r="BF637" s="89"/>
      <c r="BG637" s="89"/>
      <c r="BH637" s="89"/>
      <c r="BI637" s="89"/>
      <c r="BJ637" s="89"/>
      <c r="BK637" s="89"/>
      <c r="BL637" s="89"/>
      <c r="BM637" s="89"/>
      <c r="BN637" s="89"/>
      <c r="BO637" s="89"/>
      <c r="BP637" s="89"/>
      <c r="BQ637" s="89"/>
      <c r="BR637" s="89"/>
      <c r="BS637" s="89"/>
      <c r="BT637" s="89"/>
      <c r="BU637" s="89"/>
      <c r="BV637" s="89"/>
      <c r="BW637" s="89"/>
      <c r="BX637" s="89"/>
      <c r="BY637" s="89"/>
      <c r="BZ637" s="89"/>
      <c r="CA637" s="89"/>
      <c r="CB637" s="89"/>
      <c r="CC637" s="89"/>
    </row>
    <row r="638" spans="1:81" ht="9.75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  <c r="BB638" s="89"/>
      <c r="BC638" s="89"/>
      <c r="BD638" s="89"/>
      <c r="BE638" s="89"/>
      <c r="BF638" s="89"/>
      <c r="BG638" s="89"/>
      <c r="BH638" s="89"/>
      <c r="BI638" s="89"/>
      <c r="BJ638" s="89"/>
      <c r="BK638" s="89"/>
      <c r="BL638" s="89"/>
      <c r="BM638" s="89"/>
      <c r="BN638" s="89"/>
      <c r="BO638" s="89"/>
      <c r="BP638" s="89"/>
      <c r="BQ638" s="89"/>
      <c r="BR638" s="89"/>
      <c r="BS638" s="89"/>
      <c r="BT638" s="89"/>
      <c r="BU638" s="89"/>
      <c r="BV638" s="89"/>
      <c r="BW638" s="89"/>
      <c r="BX638" s="89"/>
      <c r="BY638" s="89"/>
      <c r="BZ638" s="89"/>
      <c r="CA638" s="89"/>
      <c r="CB638" s="89"/>
      <c r="CC638" s="89"/>
    </row>
    <row r="639" spans="1:81" ht="9.75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  <c r="BB639" s="89"/>
      <c r="BC639" s="89"/>
      <c r="BD639" s="89"/>
      <c r="BE639" s="89"/>
      <c r="BF639" s="89"/>
      <c r="BG639" s="89"/>
      <c r="BH639" s="89"/>
      <c r="BI639" s="89"/>
      <c r="BJ639" s="89"/>
      <c r="BK639" s="89"/>
      <c r="BL639" s="89"/>
      <c r="BM639" s="89"/>
      <c r="BN639" s="89"/>
      <c r="BO639" s="89"/>
      <c r="BP639" s="89"/>
      <c r="BQ639" s="89"/>
      <c r="BR639" s="89"/>
      <c r="BS639" s="89"/>
      <c r="BT639" s="89"/>
      <c r="BU639" s="89"/>
      <c r="BV639" s="89"/>
      <c r="BW639" s="89"/>
      <c r="BX639" s="89"/>
      <c r="BY639" s="89"/>
      <c r="BZ639" s="89"/>
      <c r="CA639" s="89"/>
      <c r="CB639" s="89"/>
      <c r="CC639" s="89"/>
    </row>
    <row r="640" spans="1:81" ht="9.75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  <c r="BB640" s="89"/>
      <c r="BC640" s="89"/>
      <c r="BD640" s="89"/>
      <c r="BE640" s="89"/>
      <c r="BF640" s="89"/>
      <c r="BG640" s="89"/>
      <c r="BH640" s="89"/>
      <c r="BI640" s="89"/>
      <c r="BJ640" s="89"/>
      <c r="BK640" s="89"/>
      <c r="BL640" s="89"/>
      <c r="BM640" s="89"/>
      <c r="BN640" s="89"/>
      <c r="BO640" s="89"/>
      <c r="BP640" s="89"/>
      <c r="BQ640" s="89"/>
      <c r="BR640" s="89"/>
      <c r="BS640" s="89"/>
      <c r="BT640" s="89"/>
      <c r="BU640" s="89"/>
      <c r="BV640" s="89"/>
      <c r="BW640" s="89"/>
      <c r="BX640" s="89"/>
      <c r="BY640" s="89"/>
      <c r="BZ640" s="89"/>
      <c r="CA640" s="89"/>
      <c r="CB640" s="89"/>
      <c r="CC640" s="89"/>
    </row>
    <row r="641" spans="1:81" ht="9.75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  <c r="BB641" s="89"/>
      <c r="BC641" s="89"/>
      <c r="BD641" s="89"/>
      <c r="BE641" s="89"/>
      <c r="BF641" s="89"/>
      <c r="BG641" s="89"/>
      <c r="BH641" s="89"/>
      <c r="BI641" s="89"/>
      <c r="BJ641" s="89"/>
      <c r="BK641" s="89"/>
      <c r="BL641" s="89"/>
      <c r="BM641" s="89"/>
      <c r="BN641" s="89"/>
      <c r="BO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  <c r="CA641" s="89"/>
      <c r="CB641" s="89"/>
      <c r="CC641" s="89"/>
    </row>
    <row r="642" spans="1:81" ht="9.75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  <c r="BD642" s="89"/>
      <c r="BE642" s="89"/>
      <c r="BF642" s="89"/>
      <c r="BG642" s="89"/>
      <c r="BH642" s="89"/>
      <c r="BI642" s="89"/>
      <c r="BJ642" s="89"/>
      <c r="BK642" s="89"/>
      <c r="BL642" s="89"/>
      <c r="BM642" s="89"/>
      <c r="BN642" s="89"/>
      <c r="BO642" s="89"/>
      <c r="BP642" s="89"/>
      <c r="BQ642" s="89"/>
      <c r="BR642" s="89"/>
      <c r="BS642" s="89"/>
      <c r="BT642" s="89"/>
      <c r="BU642" s="89"/>
      <c r="BV642" s="89"/>
      <c r="BW642" s="89"/>
      <c r="BX642" s="89"/>
      <c r="BY642" s="89"/>
      <c r="BZ642" s="89"/>
      <c r="CA642" s="89"/>
      <c r="CB642" s="89"/>
      <c r="CC642" s="89"/>
    </row>
    <row r="643" spans="1:81" ht="9.75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  <c r="BB643" s="89"/>
      <c r="BC643" s="89"/>
      <c r="BD643" s="89"/>
      <c r="BE643" s="89"/>
      <c r="BF643" s="89"/>
      <c r="BG643" s="89"/>
      <c r="BH643" s="89"/>
      <c r="BI643" s="89"/>
      <c r="BJ643" s="89"/>
      <c r="BK643" s="89"/>
      <c r="BL643" s="89"/>
      <c r="BM643" s="89"/>
      <c r="BN643" s="89"/>
      <c r="BO643" s="89"/>
      <c r="BP643" s="89"/>
      <c r="BQ643" s="89"/>
      <c r="BR643" s="89"/>
      <c r="BS643" s="89"/>
      <c r="BT643" s="89"/>
      <c r="BU643" s="89"/>
      <c r="BV643" s="89"/>
      <c r="BW643" s="89"/>
      <c r="BX643" s="89"/>
      <c r="BY643" s="89"/>
      <c r="BZ643" s="89"/>
      <c r="CA643" s="89"/>
      <c r="CB643" s="89"/>
      <c r="CC643" s="89"/>
    </row>
    <row r="644" spans="1:81" ht="9.75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  <c r="BB644" s="89"/>
      <c r="BC644" s="89"/>
      <c r="BD644" s="89"/>
      <c r="BE644" s="89"/>
      <c r="BF644" s="89"/>
      <c r="BG644" s="89"/>
      <c r="BH644" s="89"/>
      <c r="BI644" s="89"/>
      <c r="BJ644" s="89"/>
      <c r="BK644" s="89"/>
      <c r="BL644" s="89"/>
      <c r="BM644" s="89"/>
      <c r="BN644" s="89"/>
      <c r="BO644" s="89"/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  <c r="CA644" s="89"/>
      <c r="CB644" s="89"/>
      <c r="CC644" s="89"/>
    </row>
    <row r="645" spans="1:81" ht="9.75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  <c r="BB645" s="89"/>
      <c r="BC645" s="89"/>
      <c r="BD645" s="89"/>
      <c r="BE645" s="89"/>
      <c r="BF645" s="89"/>
      <c r="BG645" s="89"/>
      <c r="BH645" s="89"/>
      <c r="BI645" s="89"/>
      <c r="BJ645" s="89"/>
      <c r="BK645" s="89"/>
      <c r="BL645" s="89"/>
      <c r="BM645" s="89"/>
      <c r="BN645" s="89"/>
      <c r="BO645" s="89"/>
      <c r="BP645" s="89"/>
      <c r="BQ645" s="89"/>
      <c r="BR645" s="89"/>
      <c r="BS645" s="89"/>
      <c r="BT645" s="89"/>
      <c r="BU645" s="89"/>
      <c r="BV645" s="89"/>
      <c r="BW645" s="89"/>
      <c r="BX645" s="89"/>
      <c r="BY645" s="89"/>
      <c r="BZ645" s="89"/>
      <c r="CA645" s="89"/>
      <c r="CB645" s="89"/>
      <c r="CC645" s="89"/>
    </row>
    <row r="646" spans="1:81" ht="9.75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  <c r="BB646" s="89"/>
      <c r="BC646" s="89"/>
      <c r="BD646" s="89"/>
      <c r="BE646" s="89"/>
      <c r="BF646" s="89"/>
      <c r="BG646" s="89"/>
      <c r="BH646" s="89"/>
      <c r="BI646" s="89"/>
      <c r="BJ646" s="89"/>
      <c r="BK646" s="89"/>
      <c r="BL646" s="89"/>
      <c r="BM646" s="89"/>
      <c r="BN646" s="89"/>
      <c r="BO646" s="89"/>
      <c r="BP646" s="89"/>
      <c r="BQ646" s="89"/>
      <c r="BR646" s="89"/>
      <c r="BS646" s="89"/>
      <c r="BT646" s="89"/>
      <c r="BU646" s="89"/>
      <c r="BV646" s="89"/>
      <c r="BW646" s="89"/>
      <c r="BX646" s="89"/>
      <c r="BY646" s="89"/>
      <c r="BZ646" s="89"/>
      <c r="CA646" s="89"/>
      <c r="CB646" s="89"/>
      <c r="CC646" s="89"/>
    </row>
    <row r="647" spans="1:81" ht="9.75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  <c r="BG647" s="89"/>
      <c r="BH647" s="89"/>
      <c r="BI647" s="89"/>
      <c r="BJ647" s="89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  <c r="CA647" s="89"/>
      <c r="CB647" s="89"/>
      <c r="CC647" s="89"/>
    </row>
    <row r="648" spans="1:81" ht="9.75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  <c r="BD648" s="89"/>
      <c r="BE648" s="89"/>
      <c r="BF648" s="89"/>
      <c r="BG648" s="89"/>
      <c r="BH648" s="89"/>
      <c r="BI648" s="89"/>
      <c r="BJ648" s="89"/>
      <c r="BK648" s="89"/>
      <c r="BL648" s="89"/>
      <c r="BM648" s="89"/>
      <c r="BN648" s="89"/>
      <c r="BO648" s="89"/>
      <c r="BP648" s="89"/>
      <c r="BQ648" s="89"/>
      <c r="BR648" s="89"/>
      <c r="BS648" s="89"/>
      <c r="BT648" s="89"/>
      <c r="BU648" s="89"/>
      <c r="BV648" s="89"/>
      <c r="BW648" s="89"/>
      <c r="BX648" s="89"/>
      <c r="BY648" s="89"/>
      <c r="BZ648" s="89"/>
      <c r="CA648" s="89"/>
      <c r="CB648" s="89"/>
      <c r="CC648" s="89"/>
    </row>
    <row r="649" spans="1:81" ht="9.75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  <c r="BD649" s="89"/>
      <c r="BE649" s="89"/>
      <c r="BF649" s="89"/>
      <c r="BG649" s="89"/>
      <c r="BH649" s="89"/>
      <c r="BI649" s="89"/>
      <c r="BJ649" s="89"/>
      <c r="BK649" s="89"/>
      <c r="BL649" s="89"/>
      <c r="BM649" s="89"/>
      <c r="BN649" s="89"/>
      <c r="BO649" s="89"/>
      <c r="BP649" s="89"/>
      <c r="BQ649" s="89"/>
      <c r="BR649" s="89"/>
      <c r="BS649" s="89"/>
      <c r="BT649" s="89"/>
      <c r="BU649" s="89"/>
      <c r="BV649" s="89"/>
      <c r="BW649" s="89"/>
      <c r="BX649" s="89"/>
      <c r="BY649" s="89"/>
      <c r="BZ649" s="89"/>
      <c r="CA649" s="89"/>
      <c r="CB649" s="89"/>
      <c r="CC649" s="89"/>
    </row>
    <row r="650" spans="1:81" ht="9.75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  <c r="BD650" s="89"/>
      <c r="BE650" s="89"/>
      <c r="BF650" s="89"/>
      <c r="BG650" s="89"/>
      <c r="BH650" s="89"/>
      <c r="BI650" s="89"/>
      <c r="BJ650" s="89"/>
      <c r="BK650" s="89"/>
      <c r="BL650" s="89"/>
      <c r="BM650" s="89"/>
      <c r="BN650" s="89"/>
      <c r="BO650" s="89"/>
      <c r="BP650" s="89"/>
      <c r="BQ650" s="89"/>
      <c r="BR650" s="89"/>
      <c r="BS650" s="89"/>
      <c r="BT650" s="89"/>
      <c r="BU650" s="89"/>
      <c r="BV650" s="89"/>
      <c r="BW650" s="89"/>
      <c r="BX650" s="89"/>
      <c r="BY650" s="89"/>
      <c r="BZ650" s="89"/>
      <c r="CA650" s="89"/>
      <c r="CB650" s="89"/>
      <c r="CC650" s="89"/>
    </row>
    <row r="651" spans="1:81" ht="9.75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  <c r="BB651" s="89"/>
      <c r="BC651" s="89"/>
      <c r="BD651" s="89"/>
      <c r="BE651" s="89"/>
      <c r="BF651" s="89"/>
      <c r="BG651" s="89"/>
      <c r="BH651" s="89"/>
      <c r="BI651" s="89"/>
      <c r="BJ651" s="89"/>
      <c r="BK651" s="89"/>
      <c r="BL651" s="89"/>
      <c r="BM651" s="89"/>
      <c r="BN651" s="89"/>
      <c r="BO651" s="89"/>
      <c r="BP651" s="89"/>
      <c r="BQ651" s="89"/>
      <c r="BR651" s="89"/>
      <c r="BS651" s="89"/>
      <c r="BT651" s="89"/>
      <c r="BU651" s="89"/>
      <c r="BV651" s="89"/>
      <c r="BW651" s="89"/>
      <c r="BX651" s="89"/>
      <c r="BY651" s="89"/>
      <c r="BZ651" s="89"/>
      <c r="CA651" s="89"/>
      <c r="CB651" s="89"/>
      <c r="CC651" s="89"/>
    </row>
    <row r="652" spans="1:81" ht="9.75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  <c r="BG652" s="89"/>
      <c r="BH652" s="89"/>
      <c r="BI652" s="89"/>
      <c r="BJ652" s="89"/>
      <c r="BK652" s="89"/>
      <c r="BL652" s="89"/>
      <c r="BM652" s="89"/>
      <c r="BN652" s="89"/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89"/>
      <c r="CA652" s="89"/>
      <c r="CB652" s="89"/>
      <c r="CC652" s="89"/>
    </row>
    <row r="653" spans="1:81" ht="9.75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  <c r="BG653" s="89"/>
      <c r="BH653" s="89"/>
      <c r="BI653" s="89"/>
      <c r="BJ653" s="89"/>
      <c r="BK653" s="89"/>
      <c r="BL653" s="89"/>
      <c r="BM653" s="89"/>
      <c r="BN653" s="89"/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89"/>
      <c r="CA653" s="89"/>
      <c r="CB653" s="89"/>
      <c r="CC653" s="89"/>
    </row>
    <row r="654" spans="1:81" ht="9.75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  <c r="BG654" s="89"/>
      <c r="BH654" s="89"/>
      <c r="BI654" s="89"/>
      <c r="BJ654" s="89"/>
      <c r="BK654" s="89"/>
      <c r="BL654" s="89"/>
      <c r="BM654" s="89"/>
      <c r="BN654" s="89"/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89"/>
      <c r="CA654" s="89"/>
      <c r="CB654" s="89"/>
      <c r="CC654" s="89"/>
    </row>
    <row r="655" spans="1:81" ht="9.75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  <c r="BD655" s="89"/>
      <c r="BE655" s="89"/>
      <c r="BF655" s="89"/>
      <c r="BG655" s="89"/>
      <c r="BH655" s="89"/>
      <c r="BI655" s="89"/>
      <c r="BJ655" s="89"/>
      <c r="BK655" s="89"/>
      <c r="BL655" s="89"/>
      <c r="BM655" s="89"/>
      <c r="BN655" s="89"/>
      <c r="BO655" s="89"/>
      <c r="BP655" s="89"/>
      <c r="BQ655" s="89"/>
      <c r="BR655" s="89"/>
      <c r="BS655" s="89"/>
      <c r="BT655" s="89"/>
      <c r="BU655" s="89"/>
      <c r="BV655" s="89"/>
      <c r="BW655" s="89"/>
      <c r="BX655" s="89"/>
      <c r="BY655" s="89"/>
      <c r="BZ655" s="89"/>
      <c r="CA655" s="89"/>
      <c r="CB655" s="89"/>
      <c r="CC655" s="89"/>
    </row>
    <row r="656" spans="1:81" ht="9.75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  <c r="BG656" s="89"/>
      <c r="BH656" s="89"/>
      <c r="BI656" s="89"/>
      <c r="BJ656" s="89"/>
      <c r="BK656" s="89"/>
      <c r="BL656" s="89"/>
      <c r="BM656" s="89"/>
      <c r="BN656" s="89"/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  <c r="CB656" s="89"/>
      <c r="CC656" s="89"/>
    </row>
    <row r="657" spans="1:81" ht="9.75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89"/>
      <c r="CA657" s="89"/>
      <c r="CB657" s="89"/>
      <c r="CC657" s="89"/>
    </row>
    <row r="658" spans="1:81" ht="9.75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  <c r="BB658" s="89"/>
      <c r="BC658" s="89"/>
      <c r="BD658" s="89"/>
      <c r="BE658" s="89"/>
      <c r="BF658" s="89"/>
      <c r="BG658" s="89"/>
      <c r="BH658" s="89"/>
      <c r="BI658" s="89"/>
      <c r="BJ658" s="89"/>
      <c r="BK658" s="89"/>
      <c r="BL658" s="89"/>
      <c r="BM658" s="89"/>
      <c r="BN658" s="89"/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89"/>
      <c r="BZ658" s="89"/>
      <c r="CA658" s="89"/>
      <c r="CB658" s="89"/>
      <c r="CC658" s="89"/>
    </row>
    <row r="659" spans="1:81" ht="9.75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  <c r="BB659" s="89"/>
      <c r="BC659" s="89"/>
      <c r="BD659" s="89"/>
      <c r="BE659" s="89"/>
      <c r="BF659" s="89"/>
      <c r="BG659" s="89"/>
      <c r="BH659" s="89"/>
      <c r="BI659" s="89"/>
      <c r="BJ659" s="89"/>
      <c r="BK659" s="89"/>
      <c r="BL659" s="89"/>
      <c r="BM659" s="89"/>
      <c r="BN659" s="89"/>
      <c r="BO659" s="89"/>
      <c r="BP659" s="89"/>
      <c r="BQ659" s="89"/>
      <c r="BR659" s="89"/>
      <c r="BS659" s="89"/>
      <c r="BT659" s="89"/>
      <c r="BU659" s="89"/>
      <c r="BV659" s="89"/>
      <c r="BW659" s="89"/>
      <c r="BX659" s="89"/>
      <c r="BY659" s="89"/>
      <c r="BZ659" s="89"/>
      <c r="CA659" s="89"/>
      <c r="CB659" s="89"/>
      <c r="CC659" s="89"/>
    </row>
    <row r="660" spans="1:81" ht="9.75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  <c r="BD660" s="89"/>
      <c r="BE660" s="89"/>
      <c r="BF660" s="89"/>
      <c r="BG660" s="89"/>
      <c r="BH660" s="89"/>
      <c r="BI660" s="89"/>
      <c r="BJ660" s="89"/>
      <c r="BK660" s="89"/>
      <c r="BL660" s="89"/>
      <c r="BM660" s="89"/>
      <c r="BN660" s="89"/>
      <c r="BO660" s="89"/>
      <c r="BP660" s="89"/>
      <c r="BQ660" s="89"/>
      <c r="BR660" s="89"/>
      <c r="BS660" s="89"/>
      <c r="BT660" s="89"/>
      <c r="BU660" s="89"/>
      <c r="BV660" s="89"/>
      <c r="BW660" s="89"/>
      <c r="BX660" s="89"/>
      <c r="BY660" s="89"/>
      <c r="BZ660" s="89"/>
      <c r="CA660" s="89"/>
      <c r="CB660" s="89"/>
      <c r="CC660" s="89"/>
    </row>
    <row r="661" spans="1:81" ht="9.75" customHeight="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  <c r="BD661" s="89"/>
      <c r="BE661" s="89"/>
      <c r="BF661" s="89"/>
      <c r="BG661" s="89"/>
      <c r="BH661" s="89"/>
      <c r="BI661" s="89"/>
      <c r="BJ661" s="89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  <c r="CB661" s="89"/>
      <c r="CC661" s="89"/>
    </row>
    <row r="662" spans="1:81" ht="9.75" customHeight="1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  <c r="BJ662" s="89"/>
      <c r="BK662" s="89"/>
      <c r="BL662" s="89"/>
      <c r="BM662" s="89"/>
      <c r="BN662" s="89"/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  <c r="CA662" s="89"/>
      <c r="CB662" s="89"/>
      <c r="CC662" s="89"/>
    </row>
    <row r="663" spans="1:81" ht="9.75" customHeight="1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  <c r="BD663" s="89"/>
      <c r="BE663" s="89"/>
      <c r="BF663" s="89"/>
      <c r="BG663" s="89"/>
      <c r="BH663" s="89"/>
      <c r="BI663" s="89"/>
      <c r="BJ663" s="89"/>
      <c r="BK663" s="89"/>
      <c r="BL663" s="89"/>
      <c r="BM663" s="89"/>
      <c r="BN663" s="89"/>
      <c r="BO663" s="89"/>
      <c r="BP663" s="89"/>
      <c r="BQ663" s="89"/>
      <c r="BR663" s="89"/>
      <c r="BS663" s="89"/>
      <c r="BT663" s="89"/>
      <c r="BU663" s="89"/>
      <c r="BV663" s="89"/>
      <c r="BW663" s="89"/>
      <c r="BX663" s="89"/>
      <c r="BY663" s="89"/>
      <c r="BZ663" s="89"/>
      <c r="CA663" s="89"/>
      <c r="CB663" s="89"/>
      <c r="CC663" s="89"/>
    </row>
    <row r="664" spans="1:81" ht="9.75" customHeight="1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  <c r="BD664" s="89"/>
      <c r="BE664" s="89"/>
      <c r="BF664" s="89"/>
      <c r="BG664" s="89"/>
      <c r="BH664" s="89"/>
      <c r="BI664" s="89"/>
      <c r="BJ664" s="89"/>
      <c r="BK664" s="89"/>
      <c r="BL664" s="89"/>
      <c r="BM664" s="89"/>
      <c r="BN664" s="89"/>
      <c r="BO664" s="89"/>
      <c r="BP664" s="89"/>
      <c r="BQ664" s="89"/>
      <c r="BR664" s="89"/>
      <c r="BS664" s="89"/>
      <c r="BT664" s="89"/>
      <c r="BU664" s="89"/>
      <c r="BV664" s="89"/>
      <c r="BW664" s="89"/>
      <c r="BX664" s="89"/>
      <c r="BY664" s="89"/>
      <c r="BZ664" s="89"/>
      <c r="CA664" s="89"/>
      <c r="CB664" s="89"/>
      <c r="CC664" s="89"/>
    </row>
    <row r="665" spans="1:81" ht="9.75" customHeight="1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  <c r="BD665" s="89"/>
      <c r="BE665" s="89"/>
      <c r="BF665" s="89"/>
      <c r="BG665" s="89"/>
      <c r="BH665" s="89"/>
      <c r="BI665" s="89"/>
      <c r="BJ665" s="89"/>
      <c r="BK665" s="89"/>
      <c r="BL665" s="89"/>
      <c r="BM665" s="89"/>
      <c r="BN665" s="89"/>
      <c r="BO665" s="89"/>
      <c r="BP665" s="89"/>
      <c r="BQ665" s="89"/>
      <c r="BR665" s="89"/>
      <c r="BS665" s="89"/>
      <c r="BT665" s="89"/>
      <c r="BU665" s="89"/>
      <c r="BV665" s="89"/>
      <c r="BW665" s="89"/>
      <c r="BX665" s="89"/>
      <c r="BY665" s="89"/>
      <c r="BZ665" s="89"/>
      <c r="CA665" s="89"/>
      <c r="CB665" s="89"/>
      <c r="CC665" s="89"/>
    </row>
    <row r="666" spans="1:81" ht="9.75" customHeight="1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  <c r="BD666" s="89"/>
      <c r="BE666" s="89"/>
      <c r="BF666" s="89"/>
      <c r="BG666" s="89"/>
      <c r="BH666" s="89"/>
      <c r="BI666" s="89"/>
      <c r="BJ666" s="89"/>
      <c r="BK666" s="89"/>
      <c r="BL666" s="89"/>
      <c r="BM666" s="89"/>
      <c r="BN666" s="89"/>
      <c r="BO666" s="89"/>
      <c r="BP666" s="89"/>
      <c r="BQ666" s="89"/>
      <c r="BR666" s="89"/>
      <c r="BS666" s="89"/>
      <c r="BT666" s="89"/>
      <c r="BU666" s="89"/>
      <c r="BV666" s="89"/>
      <c r="BW666" s="89"/>
      <c r="BX666" s="89"/>
      <c r="BY666" s="89"/>
      <c r="BZ666" s="89"/>
      <c r="CA666" s="89"/>
      <c r="CB666" s="89"/>
      <c r="CC666" s="89"/>
    </row>
    <row r="667" spans="1:81" ht="9.75" customHeight="1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  <c r="BG667" s="89"/>
      <c r="BH667" s="89"/>
      <c r="BI667" s="89"/>
      <c r="BJ667" s="89"/>
      <c r="BK667" s="89"/>
      <c r="BL667" s="89"/>
      <c r="BM667" s="89"/>
      <c r="BN667" s="89"/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  <c r="CA667" s="89"/>
      <c r="CB667" s="89"/>
      <c r="CC667" s="89"/>
    </row>
    <row r="668" spans="1:81" ht="9.75" customHeight="1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  <c r="BD668" s="89"/>
      <c r="BE668" s="89"/>
      <c r="BF668" s="89"/>
      <c r="BG668" s="89"/>
      <c r="BH668" s="89"/>
      <c r="BI668" s="89"/>
      <c r="BJ668" s="89"/>
      <c r="BK668" s="89"/>
      <c r="BL668" s="89"/>
      <c r="BM668" s="89"/>
      <c r="BN668" s="89"/>
      <c r="BO668" s="89"/>
      <c r="BP668" s="89"/>
      <c r="BQ668" s="89"/>
      <c r="BR668" s="89"/>
      <c r="BS668" s="89"/>
      <c r="BT668" s="89"/>
      <c r="BU668" s="89"/>
      <c r="BV668" s="89"/>
      <c r="BW668" s="89"/>
      <c r="BX668" s="89"/>
      <c r="BY668" s="89"/>
      <c r="BZ668" s="89"/>
      <c r="CA668" s="89"/>
      <c r="CB668" s="89"/>
      <c r="CC668" s="89"/>
    </row>
    <row r="669" spans="1:81" ht="9.75" customHeight="1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  <c r="BD669" s="89"/>
      <c r="BE669" s="89"/>
      <c r="BF669" s="89"/>
      <c r="BG669" s="89"/>
      <c r="BH669" s="89"/>
      <c r="BI669" s="89"/>
      <c r="BJ669" s="89"/>
      <c r="BK669" s="89"/>
      <c r="BL669" s="89"/>
      <c r="BM669" s="89"/>
      <c r="BN669" s="89"/>
      <c r="BO669" s="89"/>
      <c r="BP669" s="89"/>
      <c r="BQ669" s="89"/>
      <c r="BR669" s="89"/>
      <c r="BS669" s="89"/>
      <c r="BT669" s="89"/>
      <c r="BU669" s="89"/>
      <c r="BV669" s="89"/>
      <c r="BW669" s="89"/>
      <c r="BX669" s="89"/>
      <c r="BY669" s="89"/>
      <c r="BZ669" s="89"/>
      <c r="CA669" s="89"/>
      <c r="CB669" s="89"/>
      <c r="CC669" s="89"/>
    </row>
    <row r="670" spans="1:81" ht="9.75" customHeight="1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  <c r="BG670" s="89"/>
      <c r="BH670" s="89"/>
      <c r="BI670" s="89"/>
      <c r="BJ670" s="89"/>
      <c r="BK670" s="89"/>
      <c r="BL670" s="89"/>
      <c r="BM670" s="89"/>
      <c r="BN670" s="89"/>
      <c r="BO670" s="89"/>
      <c r="BP670" s="89"/>
      <c r="BQ670" s="89"/>
      <c r="BR670" s="89"/>
      <c r="BS670" s="89"/>
      <c r="BT670" s="89"/>
      <c r="BU670" s="89"/>
      <c r="BV670" s="89"/>
      <c r="BW670" s="89"/>
      <c r="BX670" s="89"/>
      <c r="BY670" s="89"/>
      <c r="BZ670" s="89"/>
      <c r="CA670" s="89"/>
      <c r="CB670" s="89"/>
      <c r="CC670" s="89"/>
    </row>
    <row r="671" spans="1:81" ht="9.75" customHeight="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  <c r="BD671" s="89"/>
      <c r="BE671" s="89"/>
      <c r="BF671" s="89"/>
      <c r="BG671" s="89"/>
      <c r="BH671" s="89"/>
      <c r="BI671" s="89"/>
      <c r="BJ671" s="89"/>
      <c r="BK671" s="89"/>
      <c r="BL671" s="89"/>
      <c r="BM671" s="89"/>
      <c r="BN671" s="89"/>
      <c r="BO671" s="89"/>
      <c r="BP671" s="89"/>
      <c r="BQ671" s="89"/>
      <c r="BR671" s="89"/>
      <c r="BS671" s="89"/>
      <c r="BT671" s="89"/>
      <c r="BU671" s="89"/>
      <c r="BV671" s="89"/>
      <c r="BW671" s="89"/>
      <c r="BX671" s="89"/>
      <c r="BY671" s="89"/>
      <c r="BZ671" s="89"/>
      <c r="CA671" s="89"/>
      <c r="CB671" s="89"/>
      <c r="CC671" s="89"/>
    </row>
    <row r="672" spans="1:81" ht="9.75" customHeight="1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  <c r="BD672" s="89"/>
      <c r="BE672" s="89"/>
      <c r="BF672" s="89"/>
      <c r="BG672" s="89"/>
      <c r="BH672" s="89"/>
      <c r="BI672" s="89"/>
      <c r="BJ672" s="89"/>
      <c r="BK672" s="89"/>
      <c r="BL672" s="89"/>
      <c r="BM672" s="89"/>
      <c r="BN672" s="89"/>
      <c r="BO672" s="89"/>
      <c r="BP672" s="89"/>
      <c r="BQ672" s="89"/>
      <c r="BR672" s="89"/>
      <c r="BS672" s="89"/>
      <c r="BT672" s="89"/>
      <c r="BU672" s="89"/>
      <c r="BV672" s="89"/>
      <c r="BW672" s="89"/>
      <c r="BX672" s="89"/>
      <c r="BY672" s="89"/>
      <c r="BZ672" s="89"/>
      <c r="CA672" s="89"/>
      <c r="CB672" s="89"/>
      <c r="CC672" s="89"/>
    </row>
    <row r="673" spans="1:81" ht="9.75" customHeight="1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  <c r="BD673" s="89"/>
      <c r="BE673" s="89"/>
      <c r="BF673" s="89"/>
      <c r="BG673" s="89"/>
      <c r="BH673" s="89"/>
      <c r="BI673" s="89"/>
      <c r="BJ673" s="89"/>
      <c r="BK673" s="89"/>
      <c r="BL673" s="89"/>
      <c r="BM673" s="89"/>
      <c r="BN673" s="89"/>
      <c r="BO673" s="89"/>
      <c r="BP673" s="89"/>
      <c r="BQ673" s="89"/>
      <c r="BR673" s="89"/>
      <c r="BS673" s="89"/>
      <c r="BT673" s="89"/>
      <c r="BU673" s="89"/>
      <c r="BV673" s="89"/>
      <c r="BW673" s="89"/>
      <c r="BX673" s="89"/>
      <c r="BY673" s="89"/>
      <c r="BZ673" s="89"/>
      <c r="CA673" s="89"/>
      <c r="CB673" s="89"/>
      <c r="CC673" s="89"/>
    </row>
    <row r="674" spans="1:81" ht="9.75" customHeight="1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  <c r="BD674" s="89"/>
      <c r="BE674" s="89"/>
      <c r="BF674" s="89"/>
      <c r="BG674" s="89"/>
      <c r="BH674" s="89"/>
      <c r="BI674" s="89"/>
      <c r="BJ674" s="89"/>
      <c r="BK674" s="89"/>
      <c r="BL674" s="89"/>
      <c r="BM674" s="89"/>
      <c r="BN674" s="89"/>
      <c r="BO674" s="89"/>
      <c r="BP674" s="89"/>
      <c r="BQ674" s="89"/>
      <c r="BR674" s="89"/>
      <c r="BS674" s="89"/>
      <c r="BT674" s="89"/>
      <c r="BU674" s="89"/>
      <c r="BV674" s="89"/>
      <c r="BW674" s="89"/>
      <c r="BX674" s="89"/>
      <c r="BY674" s="89"/>
      <c r="BZ674" s="89"/>
      <c r="CA674" s="89"/>
      <c r="CB674" s="89"/>
      <c r="CC674" s="89"/>
    </row>
    <row r="675" spans="1:81" ht="9.75" customHeight="1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  <c r="BD675" s="89"/>
      <c r="BE675" s="89"/>
      <c r="BF675" s="89"/>
      <c r="BG675" s="89"/>
      <c r="BH675" s="89"/>
      <c r="BI675" s="89"/>
      <c r="BJ675" s="89"/>
      <c r="BK675" s="89"/>
      <c r="BL675" s="89"/>
      <c r="BM675" s="89"/>
      <c r="BN675" s="89"/>
      <c r="BO675" s="89"/>
      <c r="BP675" s="89"/>
      <c r="BQ675" s="89"/>
      <c r="BR675" s="89"/>
      <c r="BS675" s="89"/>
      <c r="BT675" s="89"/>
      <c r="BU675" s="89"/>
      <c r="BV675" s="89"/>
      <c r="BW675" s="89"/>
      <c r="BX675" s="89"/>
      <c r="BY675" s="89"/>
      <c r="BZ675" s="89"/>
      <c r="CA675" s="89"/>
      <c r="CB675" s="89"/>
      <c r="CC675" s="89"/>
    </row>
    <row r="676" spans="1:81" ht="9.75" customHeight="1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  <c r="BD676" s="89"/>
      <c r="BE676" s="89"/>
      <c r="BF676" s="89"/>
      <c r="BG676" s="89"/>
      <c r="BH676" s="89"/>
      <c r="BI676" s="89"/>
      <c r="BJ676" s="89"/>
      <c r="BK676" s="89"/>
      <c r="BL676" s="89"/>
      <c r="BM676" s="89"/>
      <c r="BN676" s="89"/>
      <c r="BO676" s="89"/>
      <c r="BP676" s="89"/>
      <c r="BQ676" s="89"/>
      <c r="BR676" s="89"/>
      <c r="BS676" s="89"/>
      <c r="BT676" s="89"/>
      <c r="BU676" s="89"/>
      <c r="BV676" s="89"/>
      <c r="BW676" s="89"/>
      <c r="BX676" s="89"/>
      <c r="BY676" s="89"/>
      <c r="BZ676" s="89"/>
      <c r="CA676" s="89"/>
      <c r="CB676" s="89"/>
      <c r="CC676" s="89"/>
    </row>
    <row r="677" spans="1:81" ht="9.75" customHeight="1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  <c r="BB677" s="89"/>
      <c r="BC677" s="89"/>
      <c r="BD677" s="89"/>
      <c r="BE677" s="89"/>
      <c r="BF677" s="89"/>
      <c r="BG677" s="89"/>
      <c r="BH677" s="89"/>
      <c r="BI677" s="89"/>
      <c r="BJ677" s="89"/>
      <c r="BK677" s="89"/>
      <c r="BL677" s="89"/>
      <c r="BM677" s="89"/>
      <c r="BN677" s="89"/>
      <c r="BO677" s="89"/>
      <c r="BP677" s="89"/>
      <c r="BQ677" s="89"/>
      <c r="BR677" s="89"/>
      <c r="BS677" s="89"/>
      <c r="BT677" s="89"/>
      <c r="BU677" s="89"/>
      <c r="BV677" s="89"/>
      <c r="BW677" s="89"/>
      <c r="BX677" s="89"/>
      <c r="BY677" s="89"/>
      <c r="BZ677" s="89"/>
      <c r="CA677" s="89"/>
      <c r="CB677" s="89"/>
      <c r="CC677" s="89"/>
    </row>
    <row r="678" spans="1:81" ht="9.75" customHeight="1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  <c r="BB678" s="89"/>
      <c r="BC678" s="89"/>
      <c r="BD678" s="89"/>
      <c r="BE678" s="89"/>
      <c r="BF678" s="89"/>
      <c r="BG678" s="89"/>
      <c r="BH678" s="89"/>
      <c r="BI678" s="89"/>
      <c r="BJ678" s="89"/>
      <c r="BK678" s="89"/>
      <c r="BL678" s="89"/>
      <c r="BM678" s="89"/>
      <c r="BN678" s="89"/>
      <c r="BO678" s="89"/>
      <c r="BP678" s="89"/>
      <c r="BQ678" s="89"/>
      <c r="BR678" s="89"/>
      <c r="BS678" s="89"/>
      <c r="BT678" s="89"/>
      <c r="BU678" s="89"/>
      <c r="BV678" s="89"/>
      <c r="BW678" s="89"/>
      <c r="BX678" s="89"/>
      <c r="BY678" s="89"/>
      <c r="BZ678" s="89"/>
      <c r="CA678" s="89"/>
      <c r="CB678" s="89"/>
      <c r="CC678" s="89"/>
    </row>
    <row r="679" spans="1:81" ht="9.75" customHeight="1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  <c r="BB679" s="89"/>
      <c r="BC679" s="89"/>
      <c r="BD679" s="89"/>
      <c r="BE679" s="89"/>
      <c r="BF679" s="89"/>
      <c r="BG679" s="89"/>
      <c r="BH679" s="89"/>
      <c r="BI679" s="89"/>
      <c r="BJ679" s="89"/>
      <c r="BK679" s="89"/>
      <c r="BL679" s="89"/>
      <c r="BM679" s="89"/>
      <c r="BN679" s="89"/>
      <c r="BO679" s="89"/>
      <c r="BP679" s="89"/>
      <c r="BQ679" s="89"/>
      <c r="BR679" s="89"/>
      <c r="BS679" s="89"/>
      <c r="BT679" s="89"/>
      <c r="BU679" s="89"/>
      <c r="BV679" s="89"/>
      <c r="BW679" s="89"/>
      <c r="BX679" s="89"/>
      <c r="BY679" s="89"/>
      <c r="BZ679" s="89"/>
      <c r="CA679" s="89"/>
      <c r="CB679" s="89"/>
      <c r="CC679" s="89"/>
    </row>
    <row r="680" spans="1:81" ht="9.75" customHeight="1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  <c r="BB680" s="89"/>
      <c r="BC680" s="89"/>
      <c r="BD680" s="89"/>
      <c r="BE680" s="89"/>
      <c r="BF680" s="89"/>
      <c r="BG680" s="89"/>
      <c r="BH680" s="89"/>
      <c r="BI680" s="89"/>
      <c r="BJ680" s="89"/>
      <c r="BK680" s="89"/>
      <c r="BL680" s="89"/>
      <c r="BM680" s="89"/>
      <c r="BN680" s="89"/>
      <c r="BO680" s="89"/>
      <c r="BP680" s="89"/>
      <c r="BQ680" s="89"/>
      <c r="BR680" s="89"/>
      <c r="BS680" s="89"/>
      <c r="BT680" s="89"/>
      <c r="BU680" s="89"/>
      <c r="BV680" s="89"/>
      <c r="BW680" s="89"/>
      <c r="BX680" s="89"/>
      <c r="BY680" s="89"/>
      <c r="BZ680" s="89"/>
      <c r="CA680" s="89"/>
      <c r="CB680" s="89"/>
      <c r="CC680" s="89"/>
    </row>
    <row r="681" spans="1:81" ht="9.75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  <c r="BG681" s="89"/>
      <c r="BH681" s="89"/>
      <c r="BI681" s="89"/>
      <c r="BJ681" s="89"/>
      <c r="BK681" s="89"/>
      <c r="BL681" s="89"/>
      <c r="BM681" s="89"/>
      <c r="BN681" s="89"/>
      <c r="BO681" s="89"/>
      <c r="BP681" s="89"/>
      <c r="BQ681" s="89"/>
      <c r="BR681" s="89"/>
      <c r="BS681" s="89"/>
      <c r="BT681" s="89"/>
      <c r="BU681" s="89"/>
      <c r="BV681" s="89"/>
      <c r="BW681" s="89"/>
      <c r="BX681" s="89"/>
      <c r="BY681" s="89"/>
      <c r="BZ681" s="89"/>
      <c r="CA681" s="89"/>
      <c r="CB681" s="89"/>
      <c r="CC681" s="89"/>
    </row>
    <row r="682" spans="1:81" ht="9.75" customHeight="1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  <c r="BB682" s="89"/>
      <c r="BC682" s="89"/>
      <c r="BD682" s="89"/>
      <c r="BE682" s="89"/>
      <c r="BF682" s="89"/>
      <c r="BG682" s="89"/>
      <c r="BH682" s="89"/>
      <c r="BI682" s="89"/>
      <c r="BJ682" s="89"/>
      <c r="BK682" s="89"/>
      <c r="BL682" s="89"/>
      <c r="BM682" s="89"/>
      <c r="BN682" s="89"/>
      <c r="BO682" s="89"/>
      <c r="BP682" s="89"/>
      <c r="BQ682" s="89"/>
      <c r="BR682" s="89"/>
      <c r="BS682" s="89"/>
      <c r="BT682" s="89"/>
      <c r="BU682" s="89"/>
      <c r="BV682" s="89"/>
      <c r="BW682" s="89"/>
      <c r="BX682" s="89"/>
      <c r="BY682" s="89"/>
      <c r="BZ682" s="89"/>
      <c r="CA682" s="89"/>
      <c r="CB682" s="89"/>
      <c r="CC682" s="89"/>
    </row>
    <row r="683" spans="1:81" ht="9.75" customHeight="1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  <c r="BB683" s="89"/>
      <c r="BC683" s="89"/>
      <c r="BD683" s="89"/>
      <c r="BE683" s="89"/>
      <c r="BF683" s="89"/>
      <c r="BG683" s="89"/>
      <c r="BH683" s="89"/>
      <c r="BI683" s="89"/>
      <c r="BJ683" s="89"/>
      <c r="BK683" s="89"/>
      <c r="BL683" s="89"/>
      <c r="BM683" s="89"/>
      <c r="BN683" s="89"/>
      <c r="BO683" s="89"/>
      <c r="BP683" s="89"/>
      <c r="BQ683" s="89"/>
      <c r="BR683" s="89"/>
      <c r="BS683" s="89"/>
      <c r="BT683" s="89"/>
      <c r="BU683" s="89"/>
      <c r="BV683" s="89"/>
      <c r="BW683" s="89"/>
      <c r="BX683" s="89"/>
      <c r="BY683" s="89"/>
      <c r="BZ683" s="89"/>
      <c r="CA683" s="89"/>
      <c r="CB683" s="89"/>
      <c r="CC683" s="89"/>
    </row>
    <row r="684" spans="1:81" ht="9.75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  <c r="BG684" s="89"/>
      <c r="BH684" s="89"/>
      <c r="BI684" s="89"/>
      <c r="BJ684" s="89"/>
      <c r="BK684" s="89"/>
      <c r="BL684" s="89"/>
      <c r="BM684" s="89"/>
      <c r="BN684" s="89"/>
      <c r="BO684" s="89"/>
      <c r="BP684" s="89"/>
      <c r="BQ684" s="89"/>
      <c r="BR684" s="89"/>
      <c r="BS684" s="89"/>
      <c r="BT684" s="89"/>
      <c r="BU684" s="89"/>
      <c r="BV684" s="89"/>
      <c r="BW684" s="89"/>
      <c r="BX684" s="89"/>
      <c r="BY684" s="89"/>
      <c r="BZ684" s="89"/>
      <c r="CA684" s="89"/>
      <c r="CB684" s="89"/>
      <c r="CC684" s="89"/>
    </row>
    <row r="685" spans="1:81" ht="9.75" customHeight="1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  <c r="BB685" s="89"/>
      <c r="BC685" s="89"/>
      <c r="BD685" s="89"/>
      <c r="BE685" s="89"/>
      <c r="BF685" s="89"/>
      <c r="BG685" s="89"/>
      <c r="BH685" s="89"/>
      <c r="BI685" s="89"/>
      <c r="BJ685" s="89"/>
      <c r="BK685" s="89"/>
      <c r="BL685" s="89"/>
      <c r="BM685" s="89"/>
      <c r="BN685" s="89"/>
      <c r="BO685" s="89"/>
      <c r="BP685" s="89"/>
      <c r="BQ685" s="89"/>
      <c r="BR685" s="89"/>
      <c r="BS685" s="89"/>
      <c r="BT685" s="89"/>
      <c r="BU685" s="89"/>
      <c r="BV685" s="89"/>
      <c r="BW685" s="89"/>
      <c r="BX685" s="89"/>
      <c r="BY685" s="89"/>
      <c r="BZ685" s="89"/>
      <c r="CA685" s="89"/>
      <c r="CB685" s="89"/>
      <c r="CC685" s="89"/>
    </row>
    <row r="686" spans="1:81" ht="9.75" customHeight="1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  <c r="BB686" s="89"/>
      <c r="BC686" s="89"/>
      <c r="BD686" s="89"/>
      <c r="BE686" s="89"/>
      <c r="BF686" s="89"/>
      <c r="BG686" s="89"/>
      <c r="BH686" s="89"/>
      <c r="BI686" s="89"/>
      <c r="BJ686" s="89"/>
      <c r="BK686" s="89"/>
      <c r="BL686" s="89"/>
      <c r="BM686" s="89"/>
      <c r="BN686" s="89"/>
      <c r="BO686" s="89"/>
      <c r="BP686" s="89"/>
      <c r="BQ686" s="89"/>
      <c r="BR686" s="89"/>
      <c r="BS686" s="89"/>
      <c r="BT686" s="89"/>
      <c r="BU686" s="89"/>
      <c r="BV686" s="89"/>
      <c r="BW686" s="89"/>
      <c r="BX686" s="89"/>
      <c r="BY686" s="89"/>
      <c r="BZ686" s="89"/>
      <c r="CA686" s="89"/>
      <c r="CB686" s="89"/>
      <c r="CC686" s="89"/>
    </row>
    <row r="687" spans="1:81" ht="9.75" customHeight="1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  <c r="BG687" s="89"/>
      <c r="BH687" s="89"/>
      <c r="BI687" s="89"/>
      <c r="BJ687" s="89"/>
      <c r="BK687" s="89"/>
      <c r="BL687" s="89"/>
      <c r="BM687" s="89"/>
      <c r="BN687" s="89"/>
      <c r="BO687" s="89"/>
      <c r="BP687" s="89"/>
      <c r="BQ687" s="89"/>
      <c r="BR687" s="89"/>
      <c r="BS687" s="89"/>
      <c r="BT687" s="89"/>
      <c r="BU687" s="89"/>
      <c r="BV687" s="89"/>
      <c r="BW687" s="89"/>
      <c r="BX687" s="89"/>
      <c r="BY687" s="89"/>
      <c r="BZ687" s="89"/>
      <c r="CA687" s="89"/>
      <c r="CB687" s="89"/>
      <c r="CC687" s="89"/>
    </row>
    <row r="688" spans="1:81" ht="9.75" customHeight="1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  <c r="BB688" s="89"/>
      <c r="BC688" s="89"/>
      <c r="BD688" s="89"/>
      <c r="BE688" s="89"/>
      <c r="BF688" s="89"/>
      <c r="BG688" s="89"/>
      <c r="BH688" s="89"/>
      <c r="BI688" s="89"/>
      <c r="BJ688" s="89"/>
      <c r="BK688" s="89"/>
      <c r="BL688" s="89"/>
      <c r="BM688" s="89"/>
      <c r="BN688" s="89"/>
      <c r="BO688" s="89"/>
      <c r="BP688" s="89"/>
      <c r="BQ688" s="89"/>
      <c r="BR688" s="89"/>
      <c r="BS688" s="89"/>
      <c r="BT688" s="89"/>
      <c r="BU688" s="89"/>
      <c r="BV688" s="89"/>
      <c r="BW688" s="89"/>
      <c r="BX688" s="89"/>
      <c r="BY688" s="89"/>
      <c r="BZ688" s="89"/>
      <c r="CA688" s="89"/>
      <c r="CB688" s="89"/>
      <c r="CC688" s="89"/>
    </row>
    <row r="689" spans="1:81" ht="9.75" customHeight="1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  <c r="BA689" s="89"/>
      <c r="BB689" s="89"/>
      <c r="BC689" s="89"/>
      <c r="BD689" s="89"/>
      <c r="BE689" s="89"/>
      <c r="BF689" s="89"/>
      <c r="BG689" s="89"/>
      <c r="BH689" s="89"/>
      <c r="BI689" s="89"/>
      <c r="BJ689" s="89"/>
      <c r="BK689" s="89"/>
      <c r="BL689" s="89"/>
      <c r="BM689" s="89"/>
      <c r="BN689" s="89"/>
      <c r="BO689" s="89"/>
      <c r="BP689" s="89"/>
      <c r="BQ689" s="89"/>
      <c r="BR689" s="89"/>
      <c r="BS689" s="89"/>
      <c r="BT689" s="89"/>
      <c r="BU689" s="89"/>
      <c r="BV689" s="89"/>
      <c r="BW689" s="89"/>
      <c r="BX689" s="89"/>
      <c r="BY689" s="89"/>
      <c r="BZ689" s="89"/>
      <c r="CA689" s="89"/>
      <c r="CB689" s="89"/>
      <c r="CC689" s="89"/>
    </row>
    <row r="690" spans="1:81" ht="9.75" customHeight="1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9"/>
      <c r="BB690" s="89"/>
      <c r="BC690" s="89"/>
      <c r="BD690" s="89"/>
      <c r="BE690" s="89"/>
      <c r="BF690" s="89"/>
      <c r="BG690" s="89"/>
      <c r="BH690" s="89"/>
      <c r="BI690" s="89"/>
      <c r="BJ690" s="89"/>
      <c r="BK690" s="89"/>
      <c r="BL690" s="89"/>
      <c r="BM690" s="89"/>
      <c r="BN690" s="89"/>
      <c r="BO690" s="89"/>
      <c r="BP690" s="89"/>
      <c r="BQ690" s="89"/>
      <c r="BR690" s="89"/>
      <c r="BS690" s="89"/>
      <c r="BT690" s="89"/>
      <c r="BU690" s="89"/>
      <c r="BV690" s="89"/>
      <c r="BW690" s="89"/>
      <c r="BX690" s="89"/>
      <c r="BY690" s="89"/>
      <c r="BZ690" s="89"/>
      <c r="CA690" s="89"/>
      <c r="CB690" s="89"/>
      <c r="CC690" s="89"/>
    </row>
    <row r="691" spans="1:81" ht="9.75" customHeight="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9"/>
      <c r="BB691" s="89"/>
      <c r="BC691" s="89"/>
      <c r="BD691" s="89"/>
      <c r="BE691" s="89"/>
      <c r="BF691" s="89"/>
      <c r="BG691" s="89"/>
      <c r="BH691" s="89"/>
      <c r="BI691" s="89"/>
      <c r="BJ691" s="89"/>
      <c r="BK691" s="89"/>
      <c r="BL691" s="89"/>
      <c r="BM691" s="89"/>
      <c r="BN691" s="89"/>
      <c r="BO691" s="89"/>
      <c r="BP691" s="89"/>
      <c r="BQ691" s="89"/>
      <c r="BR691" s="89"/>
      <c r="BS691" s="89"/>
      <c r="BT691" s="89"/>
      <c r="BU691" s="89"/>
      <c r="BV691" s="89"/>
      <c r="BW691" s="89"/>
      <c r="BX691" s="89"/>
      <c r="BY691" s="89"/>
      <c r="BZ691" s="89"/>
      <c r="CA691" s="89"/>
      <c r="CB691" s="89"/>
      <c r="CC691" s="89"/>
    </row>
    <row r="692" spans="1:81" ht="9.75" customHeight="1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  <c r="BA692" s="89"/>
      <c r="BB692" s="89"/>
      <c r="BC692" s="89"/>
      <c r="BD692" s="89"/>
      <c r="BE692" s="89"/>
      <c r="BF692" s="89"/>
      <c r="BG692" s="89"/>
      <c r="BH692" s="89"/>
      <c r="BI692" s="89"/>
      <c r="BJ692" s="89"/>
      <c r="BK692" s="89"/>
      <c r="BL692" s="89"/>
      <c r="BM692" s="89"/>
      <c r="BN692" s="89"/>
      <c r="BO692" s="89"/>
      <c r="BP692" s="89"/>
      <c r="BQ692" s="89"/>
      <c r="BR692" s="89"/>
      <c r="BS692" s="89"/>
      <c r="BT692" s="89"/>
      <c r="BU692" s="89"/>
      <c r="BV692" s="89"/>
      <c r="BW692" s="89"/>
      <c r="BX692" s="89"/>
      <c r="BY692" s="89"/>
      <c r="BZ692" s="89"/>
      <c r="CA692" s="89"/>
      <c r="CB692" s="89"/>
      <c r="CC692" s="89"/>
    </row>
    <row r="693" spans="1:81" ht="9.75" customHeight="1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9"/>
      <c r="BB693" s="89"/>
      <c r="BC693" s="89"/>
      <c r="BD693" s="89"/>
      <c r="BE693" s="89"/>
      <c r="BF693" s="89"/>
      <c r="BG693" s="89"/>
      <c r="BH693" s="89"/>
      <c r="BI693" s="89"/>
      <c r="BJ693" s="89"/>
      <c r="BK693" s="89"/>
      <c r="BL693" s="89"/>
      <c r="BM693" s="89"/>
      <c r="BN693" s="89"/>
      <c r="BO693" s="89"/>
      <c r="BP693" s="89"/>
      <c r="BQ693" s="89"/>
      <c r="BR693" s="89"/>
      <c r="BS693" s="89"/>
      <c r="BT693" s="89"/>
      <c r="BU693" s="89"/>
      <c r="BV693" s="89"/>
      <c r="BW693" s="89"/>
      <c r="BX693" s="89"/>
      <c r="BY693" s="89"/>
      <c r="BZ693" s="89"/>
      <c r="CA693" s="89"/>
      <c r="CB693" s="89"/>
      <c r="CC693" s="89"/>
    </row>
    <row r="694" spans="1:81" ht="9.75" customHeight="1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9"/>
      <c r="BB694" s="89"/>
      <c r="BC694" s="89"/>
      <c r="BD694" s="89"/>
      <c r="BE694" s="89"/>
      <c r="BF694" s="89"/>
      <c r="BG694" s="89"/>
      <c r="BH694" s="89"/>
      <c r="BI694" s="89"/>
      <c r="BJ694" s="89"/>
      <c r="BK694" s="89"/>
      <c r="BL694" s="89"/>
      <c r="BM694" s="89"/>
      <c r="BN694" s="89"/>
      <c r="BO694" s="89"/>
      <c r="BP694" s="89"/>
      <c r="BQ694" s="89"/>
      <c r="BR694" s="89"/>
      <c r="BS694" s="89"/>
      <c r="BT694" s="89"/>
      <c r="BU694" s="89"/>
      <c r="BV694" s="89"/>
      <c r="BW694" s="89"/>
      <c r="BX694" s="89"/>
      <c r="BY694" s="89"/>
      <c r="BZ694" s="89"/>
      <c r="CA694" s="89"/>
      <c r="CB694" s="89"/>
      <c r="CC694" s="89"/>
    </row>
    <row r="695" spans="1:81" ht="9.75" customHeight="1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9"/>
      <c r="BB695" s="89"/>
      <c r="BC695" s="89"/>
      <c r="BD695" s="89"/>
      <c r="BE695" s="89"/>
      <c r="BF695" s="89"/>
      <c r="BG695" s="89"/>
      <c r="BH695" s="89"/>
      <c r="BI695" s="89"/>
      <c r="BJ695" s="89"/>
      <c r="BK695" s="89"/>
      <c r="BL695" s="89"/>
      <c r="BM695" s="89"/>
      <c r="BN695" s="89"/>
      <c r="BO695" s="89"/>
      <c r="BP695" s="89"/>
      <c r="BQ695" s="89"/>
      <c r="BR695" s="89"/>
      <c r="BS695" s="89"/>
      <c r="BT695" s="89"/>
      <c r="BU695" s="89"/>
      <c r="BV695" s="89"/>
      <c r="BW695" s="89"/>
      <c r="BX695" s="89"/>
      <c r="BY695" s="89"/>
      <c r="BZ695" s="89"/>
      <c r="CA695" s="89"/>
      <c r="CB695" s="89"/>
      <c r="CC695" s="89"/>
    </row>
    <row r="696" spans="1:81" ht="9.75" customHeight="1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9"/>
      <c r="BB696" s="89"/>
      <c r="BC696" s="89"/>
      <c r="BD696" s="89"/>
      <c r="BE696" s="89"/>
      <c r="BF696" s="89"/>
      <c r="BG696" s="89"/>
      <c r="BH696" s="89"/>
      <c r="BI696" s="89"/>
      <c r="BJ696" s="89"/>
      <c r="BK696" s="89"/>
      <c r="BL696" s="89"/>
      <c r="BM696" s="89"/>
      <c r="BN696" s="89"/>
      <c r="BO696" s="89"/>
      <c r="BP696" s="89"/>
      <c r="BQ696" s="89"/>
      <c r="BR696" s="89"/>
      <c r="BS696" s="89"/>
      <c r="BT696" s="89"/>
      <c r="BU696" s="89"/>
      <c r="BV696" s="89"/>
      <c r="BW696" s="89"/>
      <c r="BX696" s="89"/>
      <c r="BY696" s="89"/>
      <c r="BZ696" s="89"/>
      <c r="CA696" s="89"/>
      <c r="CB696" s="89"/>
      <c r="CC696" s="89"/>
    </row>
    <row r="697" spans="1:81" ht="9.75" customHeight="1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  <c r="BA697" s="89"/>
      <c r="BB697" s="89"/>
      <c r="BC697" s="89"/>
      <c r="BD697" s="89"/>
      <c r="BE697" s="89"/>
      <c r="BF697" s="89"/>
      <c r="BG697" s="89"/>
      <c r="BH697" s="89"/>
      <c r="BI697" s="89"/>
      <c r="BJ697" s="89"/>
      <c r="BK697" s="89"/>
      <c r="BL697" s="89"/>
      <c r="BM697" s="89"/>
      <c r="BN697" s="89"/>
      <c r="BO697" s="89"/>
      <c r="BP697" s="89"/>
      <c r="BQ697" s="89"/>
      <c r="BR697" s="89"/>
      <c r="BS697" s="89"/>
      <c r="BT697" s="89"/>
      <c r="BU697" s="89"/>
      <c r="BV697" s="89"/>
      <c r="BW697" s="89"/>
      <c r="BX697" s="89"/>
      <c r="BY697" s="89"/>
      <c r="BZ697" s="89"/>
      <c r="CA697" s="89"/>
      <c r="CB697" s="89"/>
      <c r="CC697" s="89"/>
    </row>
    <row r="698" spans="1:81" ht="9.75" customHeight="1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89"/>
      <c r="BB698" s="89"/>
      <c r="BC698" s="89"/>
      <c r="BD698" s="89"/>
      <c r="BE698" s="89"/>
      <c r="BF698" s="89"/>
      <c r="BG698" s="89"/>
      <c r="BH698" s="89"/>
      <c r="BI698" s="89"/>
      <c r="BJ698" s="89"/>
      <c r="BK698" s="89"/>
      <c r="BL698" s="89"/>
      <c r="BM698" s="89"/>
      <c r="BN698" s="89"/>
      <c r="BO698" s="89"/>
      <c r="BP698" s="89"/>
      <c r="BQ698" s="89"/>
      <c r="BR698" s="89"/>
      <c r="BS698" s="89"/>
      <c r="BT698" s="89"/>
      <c r="BU698" s="89"/>
      <c r="BV698" s="89"/>
      <c r="BW698" s="89"/>
      <c r="BX698" s="89"/>
      <c r="BY698" s="89"/>
      <c r="BZ698" s="89"/>
      <c r="CA698" s="89"/>
      <c r="CB698" s="89"/>
      <c r="CC698" s="89"/>
    </row>
    <row r="699" spans="1:81" ht="9.75" customHeight="1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  <c r="BA699" s="89"/>
      <c r="BB699" s="89"/>
      <c r="BC699" s="89"/>
      <c r="BD699" s="89"/>
      <c r="BE699" s="89"/>
      <c r="BF699" s="89"/>
      <c r="BG699" s="89"/>
      <c r="BH699" s="89"/>
      <c r="BI699" s="89"/>
      <c r="BJ699" s="89"/>
      <c r="BK699" s="89"/>
      <c r="BL699" s="89"/>
      <c r="BM699" s="89"/>
      <c r="BN699" s="89"/>
      <c r="BO699" s="89"/>
      <c r="BP699" s="89"/>
      <c r="BQ699" s="89"/>
      <c r="BR699" s="89"/>
      <c r="BS699" s="89"/>
      <c r="BT699" s="89"/>
      <c r="BU699" s="89"/>
      <c r="BV699" s="89"/>
      <c r="BW699" s="89"/>
      <c r="BX699" s="89"/>
      <c r="BY699" s="89"/>
      <c r="BZ699" s="89"/>
      <c r="CA699" s="89"/>
      <c r="CB699" s="89"/>
      <c r="CC699" s="89"/>
    </row>
    <row r="700" spans="1:81" ht="9.75" customHeight="1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89"/>
      <c r="BB700" s="89"/>
      <c r="BC700" s="89"/>
      <c r="BD700" s="89"/>
      <c r="BE700" s="89"/>
      <c r="BF700" s="89"/>
      <c r="BG700" s="89"/>
      <c r="BH700" s="89"/>
      <c r="BI700" s="89"/>
      <c r="BJ700" s="89"/>
      <c r="BK700" s="89"/>
      <c r="BL700" s="89"/>
      <c r="BM700" s="89"/>
      <c r="BN700" s="89"/>
      <c r="BO700" s="89"/>
      <c r="BP700" s="89"/>
      <c r="BQ700" s="89"/>
      <c r="BR700" s="89"/>
      <c r="BS700" s="89"/>
      <c r="BT700" s="89"/>
      <c r="BU700" s="89"/>
      <c r="BV700" s="89"/>
      <c r="BW700" s="89"/>
      <c r="BX700" s="89"/>
      <c r="BY700" s="89"/>
      <c r="BZ700" s="89"/>
      <c r="CA700" s="89"/>
      <c r="CB700" s="89"/>
      <c r="CC700" s="89"/>
    </row>
    <row r="701" spans="1:81" ht="9.75" customHeight="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9"/>
      <c r="BB701" s="89"/>
      <c r="BC701" s="89"/>
      <c r="BD701" s="89"/>
      <c r="BE701" s="89"/>
      <c r="BF701" s="89"/>
      <c r="BG701" s="89"/>
      <c r="BH701" s="89"/>
      <c r="BI701" s="89"/>
      <c r="BJ701" s="89"/>
      <c r="BK701" s="89"/>
      <c r="BL701" s="89"/>
      <c r="BM701" s="89"/>
      <c r="BN701" s="89"/>
      <c r="BO701" s="89"/>
      <c r="BP701" s="89"/>
      <c r="BQ701" s="89"/>
      <c r="BR701" s="89"/>
      <c r="BS701" s="89"/>
      <c r="BT701" s="89"/>
      <c r="BU701" s="89"/>
      <c r="BV701" s="89"/>
      <c r="BW701" s="89"/>
      <c r="BX701" s="89"/>
      <c r="BY701" s="89"/>
      <c r="BZ701" s="89"/>
      <c r="CA701" s="89"/>
      <c r="CB701" s="89"/>
      <c r="CC701" s="89"/>
    </row>
    <row r="702" spans="1:81" ht="9.75" customHeight="1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9"/>
      <c r="BB702" s="89"/>
      <c r="BC702" s="89"/>
      <c r="BD702" s="89"/>
      <c r="BE702" s="89"/>
      <c r="BF702" s="89"/>
      <c r="BG702" s="89"/>
      <c r="BH702" s="89"/>
      <c r="BI702" s="89"/>
      <c r="BJ702" s="89"/>
      <c r="BK702" s="89"/>
      <c r="BL702" s="89"/>
      <c r="BM702" s="89"/>
      <c r="BN702" s="89"/>
      <c r="BO702" s="89"/>
      <c r="BP702" s="89"/>
      <c r="BQ702" s="89"/>
      <c r="BR702" s="89"/>
      <c r="BS702" s="89"/>
      <c r="BT702" s="89"/>
      <c r="BU702" s="89"/>
      <c r="BV702" s="89"/>
      <c r="BW702" s="89"/>
      <c r="BX702" s="89"/>
      <c r="BY702" s="89"/>
      <c r="BZ702" s="89"/>
      <c r="CA702" s="89"/>
      <c r="CB702" s="89"/>
      <c r="CC702" s="89"/>
    </row>
    <row r="703" spans="1:81" ht="9.75" customHeight="1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  <c r="BG703" s="89"/>
      <c r="BH703" s="89"/>
      <c r="BI703" s="89"/>
      <c r="BJ703" s="89"/>
      <c r="BK703" s="89"/>
      <c r="BL703" s="89"/>
      <c r="BM703" s="89"/>
      <c r="BN703" s="89"/>
      <c r="BO703" s="89"/>
      <c r="BP703" s="89"/>
      <c r="BQ703" s="89"/>
      <c r="BR703" s="89"/>
      <c r="BS703" s="89"/>
      <c r="BT703" s="89"/>
      <c r="BU703" s="89"/>
      <c r="BV703" s="89"/>
      <c r="BW703" s="89"/>
      <c r="BX703" s="89"/>
      <c r="BY703" s="89"/>
      <c r="BZ703" s="89"/>
      <c r="CA703" s="89"/>
      <c r="CB703" s="89"/>
      <c r="CC703" s="89"/>
    </row>
    <row r="704" spans="1:81" ht="9.75" customHeight="1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  <c r="BG704" s="89"/>
      <c r="BH704" s="89"/>
      <c r="BI704" s="89"/>
      <c r="BJ704" s="89"/>
      <c r="BK704" s="89"/>
      <c r="BL704" s="89"/>
      <c r="BM704" s="89"/>
      <c r="BN704" s="89"/>
      <c r="BO704" s="89"/>
      <c r="BP704" s="89"/>
      <c r="BQ704" s="89"/>
      <c r="BR704" s="89"/>
      <c r="BS704" s="89"/>
      <c r="BT704" s="89"/>
      <c r="BU704" s="89"/>
      <c r="BV704" s="89"/>
      <c r="BW704" s="89"/>
      <c r="BX704" s="89"/>
      <c r="BY704" s="89"/>
      <c r="BZ704" s="89"/>
      <c r="CA704" s="89"/>
      <c r="CB704" s="89"/>
      <c r="CC704" s="89"/>
    </row>
    <row r="705" spans="1:81" ht="9.75" customHeight="1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  <c r="BG705" s="89"/>
      <c r="BH705" s="89"/>
      <c r="BI705" s="89"/>
      <c r="BJ705" s="89"/>
      <c r="BK705" s="89"/>
      <c r="BL705" s="89"/>
      <c r="BM705" s="89"/>
      <c r="BN705" s="89"/>
      <c r="BO705" s="89"/>
      <c r="BP705" s="89"/>
      <c r="BQ705" s="89"/>
      <c r="BR705" s="89"/>
      <c r="BS705" s="89"/>
      <c r="BT705" s="89"/>
      <c r="BU705" s="89"/>
      <c r="BV705" s="89"/>
      <c r="BW705" s="89"/>
      <c r="BX705" s="89"/>
      <c r="BY705" s="89"/>
      <c r="BZ705" s="89"/>
      <c r="CA705" s="89"/>
      <c r="CB705" s="89"/>
      <c r="CC705" s="89"/>
    </row>
    <row r="706" spans="1:81" ht="9.75" customHeight="1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  <c r="BB706" s="89"/>
      <c r="BC706" s="89"/>
      <c r="BD706" s="89"/>
      <c r="BE706" s="89"/>
      <c r="BF706" s="89"/>
      <c r="BG706" s="89"/>
      <c r="BH706" s="89"/>
      <c r="BI706" s="89"/>
      <c r="BJ706" s="89"/>
      <c r="BK706" s="89"/>
      <c r="BL706" s="89"/>
      <c r="BM706" s="89"/>
      <c r="BN706" s="89"/>
      <c r="BO706" s="89"/>
      <c r="BP706" s="89"/>
      <c r="BQ706" s="89"/>
      <c r="BR706" s="89"/>
      <c r="BS706" s="89"/>
      <c r="BT706" s="89"/>
      <c r="BU706" s="89"/>
      <c r="BV706" s="89"/>
      <c r="BW706" s="89"/>
      <c r="BX706" s="89"/>
      <c r="BY706" s="89"/>
      <c r="BZ706" s="89"/>
      <c r="CA706" s="89"/>
      <c r="CB706" s="89"/>
      <c r="CC706" s="89"/>
    </row>
    <row r="707" spans="1:81" ht="9.75" customHeight="1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  <c r="BG707" s="89"/>
      <c r="BH707" s="89"/>
      <c r="BI707" s="89"/>
      <c r="BJ707" s="89"/>
      <c r="BK707" s="89"/>
      <c r="BL707" s="89"/>
      <c r="BM707" s="89"/>
      <c r="BN707" s="89"/>
      <c r="BO707" s="89"/>
      <c r="BP707" s="89"/>
      <c r="BQ707" s="89"/>
      <c r="BR707" s="89"/>
      <c r="BS707" s="89"/>
      <c r="BT707" s="89"/>
      <c r="BU707" s="89"/>
      <c r="BV707" s="89"/>
      <c r="BW707" s="89"/>
      <c r="BX707" s="89"/>
      <c r="BY707" s="89"/>
      <c r="BZ707" s="89"/>
      <c r="CA707" s="89"/>
      <c r="CB707" s="89"/>
      <c r="CC707" s="89"/>
    </row>
    <row r="708" spans="1:81" ht="9.75" customHeight="1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  <c r="BB708" s="89"/>
      <c r="BC708" s="89"/>
      <c r="BD708" s="89"/>
      <c r="BE708" s="89"/>
      <c r="BF708" s="89"/>
      <c r="BG708" s="89"/>
      <c r="BH708" s="89"/>
      <c r="BI708" s="89"/>
      <c r="BJ708" s="89"/>
      <c r="BK708" s="89"/>
      <c r="BL708" s="89"/>
      <c r="BM708" s="89"/>
      <c r="BN708" s="89"/>
      <c r="BO708" s="89"/>
      <c r="BP708" s="89"/>
      <c r="BQ708" s="89"/>
      <c r="BR708" s="89"/>
      <c r="BS708" s="89"/>
      <c r="BT708" s="89"/>
      <c r="BU708" s="89"/>
      <c r="BV708" s="89"/>
      <c r="BW708" s="89"/>
      <c r="BX708" s="89"/>
      <c r="BY708" s="89"/>
      <c r="BZ708" s="89"/>
      <c r="CA708" s="89"/>
      <c r="CB708" s="89"/>
      <c r="CC708" s="89"/>
    </row>
    <row r="709" spans="1:81" ht="9.75" customHeight="1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  <c r="BG709" s="89"/>
      <c r="BH709" s="89"/>
      <c r="BI709" s="89"/>
      <c r="BJ709" s="89"/>
      <c r="BK709" s="89"/>
      <c r="BL709" s="89"/>
      <c r="BM709" s="89"/>
      <c r="BN709" s="89"/>
      <c r="BO709" s="89"/>
      <c r="BP709" s="89"/>
      <c r="BQ709" s="89"/>
      <c r="BR709" s="89"/>
      <c r="BS709" s="89"/>
      <c r="BT709" s="89"/>
      <c r="BU709" s="89"/>
      <c r="BV709" s="89"/>
      <c r="BW709" s="89"/>
      <c r="BX709" s="89"/>
      <c r="BY709" s="89"/>
      <c r="BZ709" s="89"/>
      <c r="CA709" s="89"/>
      <c r="CB709" s="89"/>
      <c r="CC709" s="89"/>
    </row>
    <row r="710" spans="1:81" ht="9.75" customHeight="1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  <c r="BG710" s="89"/>
      <c r="BH710" s="89"/>
      <c r="BI710" s="89"/>
      <c r="BJ710" s="89"/>
      <c r="BK710" s="89"/>
      <c r="BL710" s="89"/>
      <c r="BM710" s="89"/>
      <c r="BN710" s="89"/>
      <c r="BO710" s="89"/>
      <c r="BP710" s="89"/>
      <c r="BQ710" s="89"/>
      <c r="BR710" s="89"/>
      <c r="BS710" s="89"/>
      <c r="BT710" s="89"/>
      <c r="BU710" s="89"/>
      <c r="BV710" s="89"/>
      <c r="BW710" s="89"/>
      <c r="BX710" s="89"/>
      <c r="BY710" s="89"/>
      <c r="BZ710" s="89"/>
      <c r="CA710" s="89"/>
      <c r="CB710" s="89"/>
      <c r="CC710" s="89"/>
    </row>
    <row r="711" spans="1:81" ht="9.75" customHeight="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  <c r="BG711" s="89"/>
      <c r="BH711" s="89"/>
      <c r="BI711" s="89"/>
      <c r="BJ711" s="89"/>
      <c r="BK711" s="89"/>
      <c r="BL711" s="89"/>
      <c r="BM711" s="89"/>
      <c r="BN711" s="89"/>
      <c r="BO711" s="89"/>
      <c r="BP711" s="89"/>
      <c r="BQ711" s="89"/>
      <c r="BR711" s="89"/>
      <c r="BS711" s="89"/>
      <c r="BT711" s="89"/>
      <c r="BU711" s="89"/>
      <c r="BV711" s="89"/>
      <c r="BW711" s="89"/>
      <c r="BX711" s="89"/>
      <c r="BY711" s="89"/>
      <c r="BZ711" s="89"/>
      <c r="CA711" s="89"/>
      <c r="CB711" s="89"/>
      <c r="CC711" s="89"/>
    </row>
    <row r="712" spans="1:81" ht="9.75" customHeight="1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  <c r="BG712" s="89"/>
      <c r="BH712" s="89"/>
      <c r="BI712" s="89"/>
      <c r="BJ712" s="89"/>
      <c r="BK712" s="89"/>
      <c r="BL712" s="89"/>
      <c r="BM712" s="89"/>
      <c r="BN712" s="89"/>
      <c r="BO712" s="89"/>
      <c r="BP712" s="89"/>
      <c r="BQ712" s="89"/>
      <c r="BR712" s="89"/>
      <c r="BS712" s="89"/>
      <c r="BT712" s="89"/>
      <c r="BU712" s="89"/>
      <c r="BV712" s="89"/>
      <c r="BW712" s="89"/>
      <c r="BX712" s="89"/>
      <c r="BY712" s="89"/>
      <c r="BZ712" s="89"/>
      <c r="CA712" s="89"/>
      <c r="CB712" s="89"/>
      <c r="CC712" s="89"/>
    </row>
    <row r="713" spans="1:81" ht="9.75" customHeight="1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  <c r="BG713" s="89"/>
      <c r="BH713" s="89"/>
      <c r="BI713" s="89"/>
      <c r="BJ713" s="89"/>
      <c r="BK713" s="89"/>
      <c r="BL713" s="89"/>
      <c r="BM713" s="89"/>
      <c r="BN713" s="89"/>
      <c r="BO713" s="89"/>
      <c r="BP713" s="89"/>
      <c r="BQ713" s="89"/>
      <c r="BR713" s="89"/>
      <c r="BS713" s="89"/>
      <c r="BT713" s="89"/>
      <c r="BU713" s="89"/>
      <c r="BV713" s="89"/>
      <c r="BW713" s="89"/>
      <c r="BX713" s="89"/>
      <c r="BY713" s="89"/>
      <c r="BZ713" s="89"/>
      <c r="CA713" s="89"/>
      <c r="CB713" s="89"/>
      <c r="CC713" s="89"/>
    </row>
    <row r="714" spans="1:81" ht="9.75" customHeight="1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  <c r="BG714" s="89"/>
      <c r="BH714" s="89"/>
      <c r="BI714" s="89"/>
      <c r="BJ714" s="89"/>
      <c r="BK714" s="89"/>
      <c r="BL714" s="89"/>
      <c r="BM714" s="89"/>
      <c r="BN714" s="89"/>
      <c r="BO714" s="89"/>
      <c r="BP714" s="89"/>
      <c r="BQ714" s="89"/>
      <c r="BR714" s="89"/>
      <c r="BS714" s="89"/>
      <c r="BT714" s="89"/>
      <c r="BU714" s="89"/>
      <c r="BV714" s="89"/>
      <c r="BW714" s="89"/>
      <c r="BX714" s="89"/>
      <c r="BY714" s="89"/>
      <c r="BZ714" s="89"/>
      <c r="CA714" s="89"/>
      <c r="CB714" s="89"/>
      <c r="CC714" s="89"/>
    </row>
    <row r="715" spans="1:81" ht="9.75" customHeight="1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  <c r="BA715" s="89"/>
      <c r="BB715" s="89"/>
      <c r="BC715" s="89"/>
      <c r="BD715" s="89"/>
      <c r="BE715" s="89"/>
      <c r="BF715" s="89"/>
      <c r="BG715" s="89"/>
      <c r="BH715" s="89"/>
      <c r="BI715" s="89"/>
      <c r="BJ715" s="89"/>
      <c r="BK715" s="89"/>
      <c r="BL715" s="89"/>
      <c r="BM715" s="89"/>
      <c r="BN715" s="89"/>
      <c r="BO715" s="89"/>
      <c r="BP715" s="89"/>
      <c r="BQ715" s="89"/>
      <c r="BR715" s="89"/>
      <c r="BS715" s="89"/>
      <c r="BT715" s="89"/>
      <c r="BU715" s="89"/>
      <c r="BV715" s="89"/>
      <c r="BW715" s="89"/>
      <c r="BX715" s="89"/>
      <c r="BY715" s="89"/>
      <c r="BZ715" s="89"/>
      <c r="CA715" s="89"/>
      <c r="CB715" s="89"/>
      <c r="CC715" s="89"/>
    </row>
    <row r="716" spans="1:81" ht="9.75" customHeight="1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  <c r="BA716" s="89"/>
      <c r="BB716" s="89"/>
      <c r="BC716" s="89"/>
      <c r="BD716" s="89"/>
      <c r="BE716" s="89"/>
      <c r="BF716" s="89"/>
      <c r="BG716" s="89"/>
      <c r="BH716" s="89"/>
      <c r="BI716" s="89"/>
      <c r="BJ716" s="89"/>
      <c r="BK716" s="89"/>
      <c r="BL716" s="89"/>
      <c r="BM716" s="89"/>
      <c r="BN716" s="89"/>
      <c r="BO716" s="89"/>
      <c r="BP716" s="89"/>
      <c r="BQ716" s="89"/>
      <c r="BR716" s="89"/>
      <c r="BS716" s="89"/>
      <c r="BT716" s="89"/>
      <c r="BU716" s="89"/>
      <c r="BV716" s="89"/>
      <c r="BW716" s="89"/>
      <c r="BX716" s="89"/>
      <c r="BY716" s="89"/>
      <c r="BZ716" s="89"/>
      <c r="CA716" s="89"/>
      <c r="CB716" s="89"/>
      <c r="CC716" s="89"/>
    </row>
    <row r="717" spans="1:81" ht="9.75" customHeight="1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  <c r="BA717" s="89"/>
      <c r="BB717" s="89"/>
      <c r="BC717" s="89"/>
      <c r="BD717" s="89"/>
      <c r="BE717" s="89"/>
      <c r="BF717" s="89"/>
      <c r="BG717" s="89"/>
      <c r="BH717" s="89"/>
      <c r="BI717" s="89"/>
      <c r="BJ717" s="89"/>
      <c r="BK717" s="89"/>
      <c r="BL717" s="89"/>
      <c r="BM717" s="89"/>
      <c r="BN717" s="89"/>
      <c r="BO717" s="89"/>
      <c r="BP717" s="89"/>
      <c r="BQ717" s="89"/>
      <c r="BR717" s="89"/>
      <c r="BS717" s="89"/>
      <c r="BT717" s="89"/>
      <c r="BU717" s="89"/>
      <c r="BV717" s="89"/>
      <c r="BW717" s="89"/>
      <c r="BX717" s="89"/>
      <c r="BY717" s="89"/>
      <c r="BZ717" s="89"/>
      <c r="CA717" s="89"/>
      <c r="CB717" s="89"/>
      <c r="CC717" s="89"/>
    </row>
    <row r="718" spans="1:81" ht="9.75" customHeight="1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  <c r="BA718" s="89"/>
      <c r="BB718" s="89"/>
      <c r="BC718" s="89"/>
      <c r="BD718" s="89"/>
      <c r="BE718" s="89"/>
      <c r="BF718" s="89"/>
      <c r="BG718" s="89"/>
      <c r="BH718" s="89"/>
      <c r="BI718" s="89"/>
      <c r="BJ718" s="89"/>
      <c r="BK718" s="89"/>
      <c r="BL718" s="89"/>
      <c r="BM718" s="89"/>
      <c r="BN718" s="89"/>
      <c r="BO718" s="89"/>
      <c r="BP718" s="89"/>
      <c r="BQ718" s="89"/>
      <c r="BR718" s="89"/>
      <c r="BS718" s="89"/>
      <c r="BT718" s="89"/>
      <c r="BU718" s="89"/>
      <c r="BV718" s="89"/>
      <c r="BW718" s="89"/>
      <c r="BX718" s="89"/>
      <c r="BY718" s="89"/>
      <c r="BZ718" s="89"/>
      <c r="CA718" s="89"/>
      <c r="CB718" s="89"/>
      <c r="CC718" s="89"/>
    </row>
    <row r="719" spans="1:81" ht="9.75" customHeight="1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  <c r="BA719" s="89"/>
      <c r="BB719" s="89"/>
      <c r="BC719" s="89"/>
      <c r="BD719" s="89"/>
      <c r="BE719" s="89"/>
      <c r="BF719" s="89"/>
      <c r="BG719" s="89"/>
      <c r="BH719" s="89"/>
      <c r="BI719" s="89"/>
      <c r="BJ719" s="89"/>
      <c r="BK719" s="89"/>
      <c r="BL719" s="89"/>
      <c r="BM719" s="89"/>
      <c r="BN719" s="89"/>
      <c r="BO719" s="89"/>
      <c r="BP719" s="89"/>
      <c r="BQ719" s="89"/>
      <c r="BR719" s="89"/>
      <c r="BS719" s="89"/>
      <c r="BT719" s="89"/>
      <c r="BU719" s="89"/>
      <c r="BV719" s="89"/>
      <c r="BW719" s="89"/>
      <c r="BX719" s="89"/>
      <c r="BY719" s="89"/>
      <c r="BZ719" s="89"/>
      <c r="CA719" s="89"/>
      <c r="CB719" s="89"/>
      <c r="CC719" s="89"/>
    </row>
    <row r="720" spans="1:81" ht="9.75" customHeight="1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  <c r="AV720" s="89"/>
      <c r="AW720" s="89"/>
      <c r="AX720" s="89"/>
      <c r="AY720" s="89"/>
      <c r="AZ720" s="89"/>
      <c r="BA720" s="89"/>
      <c r="BB720" s="89"/>
      <c r="BC720" s="89"/>
      <c r="BD720" s="89"/>
      <c r="BE720" s="89"/>
      <c r="BF720" s="89"/>
      <c r="BG720" s="89"/>
      <c r="BH720" s="89"/>
      <c r="BI720" s="89"/>
      <c r="BJ720" s="89"/>
      <c r="BK720" s="89"/>
      <c r="BL720" s="89"/>
      <c r="BM720" s="89"/>
      <c r="BN720" s="89"/>
      <c r="BO720" s="89"/>
      <c r="BP720" s="89"/>
      <c r="BQ720" s="89"/>
      <c r="BR720" s="89"/>
      <c r="BS720" s="89"/>
      <c r="BT720" s="89"/>
      <c r="BU720" s="89"/>
      <c r="BV720" s="89"/>
      <c r="BW720" s="89"/>
      <c r="BX720" s="89"/>
      <c r="BY720" s="89"/>
      <c r="BZ720" s="89"/>
      <c r="CA720" s="89"/>
      <c r="CB720" s="89"/>
      <c r="CC720" s="89"/>
    </row>
    <row r="721" spans="1:81" ht="9.75" customHeight="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  <c r="AV721" s="89"/>
      <c r="AW721" s="89"/>
      <c r="AX721" s="89"/>
      <c r="AY721" s="89"/>
      <c r="AZ721" s="89"/>
      <c r="BA721" s="89"/>
      <c r="BB721" s="89"/>
      <c r="BC721" s="89"/>
      <c r="BD721" s="89"/>
      <c r="BE721" s="89"/>
      <c r="BF721" s="89"/>
      <c r="BG721" s="89"/>
      <c r="BH721" s="89"/>
      <c r="BI721" s="89"/>
      <c r="BJ721" s="89"/>
      <c r="BK721" s="89"/>
      <c r="BL721" s="89"/>
      <c r="BM721" s="89"/>
      <c r="BN721" s="89"/>
      <c r="BO721" s="89"/>
      <c r="BP721" s="89"/>
      <c r="BQ721" s="89"/>
      <c r="BR721" s="89"/>
      <c r="BS721" s="89"/>
      <c r="BT721" s="89"/>
      <c r="BU721" s="89"/>
      <c r="BV721" s="89"/>
      <c r="BW721" s="89"/>
      <c r="BX721" s="89"/>
      <c r="BY721" s="89"/>
      <c r="BZ721" s="89"/>
      <c r="CA721" s="89"/>
      <c r="CB721" s="89"/>
      <c r="CC721" s="89"/>
    </row>
    <row r="722" spans="1:81" ht="9.75" customHeight="1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  <c r="BA722" s="89"/>
      <c r="BB722" s="89"/>
      <c r="BC722" s="89"/>
      <c r="BD722" s="89"/>
      <c r="BE722" s="89"/>
      <c r="BF722" s="89"/>
      <c r="BG722" s="89"/>
      <c r="BH722" s="89"/>
      <c r="BI722" s="89"/>
      <c r="BJ722" s="89"/>
      <c r="BK722" s="89"/>
      <c r="BL722" s="89"/>
      <c r="BM722" s="89"/>
      <c r="BN722" s="89"/>
      <c r="BO722" s="89"/>
      <c r="BP722" s="89"/>
      <c r="BQ722" s="89"/>
      <c r="BR722" s="89"/>
      <c r="BS722" s="89"/>
      <c r="BT722" s="89"/>
      <c r="BU722" s="89"/>
      <c r="BV722" s="89"/>
      <c r="BW722" s="89"/>
      <c r="BX722" s="89"/>
      <c r="BY722" s="89"/>
      <c r="BZ722" s="89"/>
      <c r="CA722" s="89"/>
      <c r="CB722" s="89"/>
      <c r="CC722" s="89"/>
    </row>
    <row r="723" spans="1:81" ht="9.75" customHeight="1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  <c r="BA723" s="89"/>
      <c r="BB723" s="89"/>
      <c r="BC723" s="89"/>
      <c r="BD723" s="89"/>
      <c r="BE723" s="89"/>
      <c r="BF723" s="89"/>
      <c r="BG723" s="89"/>
      <c r="BH723" s="89"/>
      <c r="BI723" s="89"/>
      <c r="BJ723" s="89"/>
      <c r="BK723" s="89"/>
      <c r="BL723" s="89"/>
      <c r="BM723" s="89"/>
      <c r="BN723" s="89"/>
      <c r="BO723" s="89"/>
      <c r="BP723" s="89"/>
      <c r="BQ723" s="89"/>
      <c r="BR723" s="89"/>
      <c r="BS723" s="89"/>
      <c r="BT723" s="89"/>
      <c r="BU723" s="89"/>
      <c r="BV723" s="89"/>
      <c r="BW723" s="89"/>
      <c r="BX723" s="89"/>
      <c r="BY723" s="89"/>
      <c r="BZ723" s="89"/>
      <c r="CA723" s="89"/>
      <c r="CB723" s="89"/>
      <c r="CC723" s="89"/>
    </row>
    <row r="724" spans="1:81" ht="9.75" customHeight="1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  <c r="AU724" s="89"/>
      <c r="AV724" s="89"/>
      <c r="AW724" s="89"/>
      <c r="AX724" s="89"/>
      <c r="AY724" s="89"/>
      <c r="AZ724" s="89"/>
      <c r="BA724" s="89"/>
      <c r="BB724" s="89"/>
      <c r="BC724" s="89"/>
      <c r="BD724" s="89"/>
      <c r="BE724" s="89"/>
      <c r="BF724" s="89"/>
      <c r="BG724" s="89"/>
      <c r="BH724" s="89"/>
      <c r="BI724" s="89"/>
      <c r="BJ724" s="89"/>
      <c r="BK724" s="89"/>
      <c r="BL724" s="89"/>
      <c r="BM724" s="89"/>
      <c r="BN724" s="89"/>
      <c r="BO724" s="89"/>
      <c r="BP724" s="89"/>
      <c r="BQ724" s="89"/>
      <c r="BR724" s="89"/>
      <c r="BS724" s="89"/>
      <c r="BT724" s="89"/>
      <c r="BU724" s="89"/>
      <c r="BV724" s="89"/>
      <c r="BW724" s="89"/>
      <c r="BX724" s="89"/>
      <c r="BY724" s="89"/>
      <c r="BZ724" s="89"/>
      <c r="CA724" s="89"/>
      <c r="CB724" s="89"/>
      <c r="CC724" s="89"/>
    </row>
    <row r="725" spans="1:81" ht="9.75" customHeight="1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  <c r="AU725" s="89"/>
      <c r="AV725" s="89"/>
      <c r="AW725" s="89"/>
      <c r="AX725" s="89"/>
      <c r="AY725" s="89"/>
      <c r="AZ725" s="89"/>
      <c r="BA725" s="89"/>
      <c r="BB725" s="89"/>
      <c r="BC725" s="89"/>
      <c r="BD725" s="89"/>
      <c r="BE725" s="89"/>
      <c r="BF725" s="89"/>
      <c r="BG725" s="89"/>
      <c r="BH725" s="89"/>
      <c r="BI725" s="89"/>
      <c r="BJ725" s="89"/>
      <c r="BK725" s="89"/>
      <c r="BL725" s="89"/>
      <c r="BM725" s="89"/>
      <c r="BN725" s="89"/>
      <c r="BO725" s="89"/>
      <c r="BP725" s="89"/>
      <c r="BQ725" s="89"/>
      <c r="BR725" s="89"/>
      <c r="BS725" s="89"/>
      <c r="BT725" s="89"/>
      <c r="BU725" s="89"/>
      <c r="BV725" s="89"/>
      <c r="BW725" s="89"/>
      <c r="BX725" s="89"/>
      <c r="BY725" s="89"/>
      <c r="BZ725" s="89"/>
      <c r="CA725" s="89"/>
      <c r="CB725" s="89"/>
      <c r="CC725" s="89"/>
    </row>
    <row r="726" spans="1:81" ht="9.75" customHeight="1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  <c r="AU726" s="89"/>
      <c r="AV726" s="89"/>
      <c r="AW726" s="89"/>
      <c r="AX726" s="89"/>
      <c r="AY726" s="89"/>
      <c r="AZ726" s="89"/>
      <c r="BA726" s="89"/>
      <c r="BB726" s="89"/>
      <c r="BC726" s="89"/>
      <c r="BD726" s="89"/>
      <c r="BE726" s="89"/>
      <c r="BF726" s="89"/>
      <c r="BG726" s="89"/>
      <c r="BH726" s="89"/>
      <c r="BI726" s="89"/>
      <c r="BJ726" s="89"/>
      <c r="BK726" s="89"/>
      <c r="BL726" s="89"/>
      <c r="BM726" s="89"/>
      <c r="BN726" s="89"/>
      <c r="BO726" s="89"/>
      <c r="BP726" s="89"/>
      <c r="BQ726" s="89"/>
      <c r="BR726" s="89"/>
      <c r="BS726" s="89"/>
      <c r="BT726" s="89"/>
      <c r="BU726" s="89"/>
      <c r="BV726" s="89"/>
      <c r="BW726" s="89"/>
      <c r="BX726" s="89"/>
      <c r="BY726" s="89"/>
      <c r="BZ726" s="89"/>
      <c r="CA726" s="89"/>
      <c r="CB726" s="89"/>
      <c r="CC726" s="89"/>
    </row>
    <row r="727" spans="1:81" ht="9.75" customHeight="1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  <c r="AV727" s="89"/>
      <c r="AW727" s="89"/>
      <c r="AX727" s="89"/>
      <c r="AY727" s="89"/>
      <c r="AZ727" s="89"/>
      <c r="BA727" s="89"/>
      <c r="BB727" s="89"/>
      <c r="BC727" s="89"/>
      <c r="BD727" s="89"/>
      <c r="BE727" s="89"/>
      <c r="BF727" s="89"/>
      <c r="BG727" s="89"/>
      <c r="BH727" s="89"/>
      <c r="BI727" s="89"/>
      <c r="BJ727" s="89"/>
      <c r="BK727" s="89"/>
      <c r="BL727" s="89"/>
      <c r="BM727" s="89"/>
      <c r="BN727" s="89"/>
      <c r="BO727" s="89"/>
      <c r="BP727" s="89"/>
      <c r="BQ727" s="89"/>
      <c r="BR727" s="89"/>
      <c r="BS727" s="89"/>
      <c r="BT727" s="89"/>
      <c r="BU727" s="89"/>
      <c r="BV727" s="89"/>
      <c r="BW727" s="89"/>
      <c r="BX727" s="89"/>
      <c r="BY727" s="89"/>
      <c r="BZ727" s="89"/>
      <c r="CA727" s="89"/>
      <c r="CB727" s="89"/>
      <c r="CC727" s="89"/>
    </row>
    <row r="728" spans="1:81" ht="9.75" customHeight="1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9"/>
      <c r="BB728" s="89"/>
      <c r="BC728" s="89"/>
      <c r="BD728" s="89"/>
      <c r="BE728" s="89"/>
      <c r="BF728" s="89"/>
      <c r="BG728" s="89"/>
      <c r="BH728" s="89"/>
      <c r="BI728" s="89"/>
      <c r="BJ728" s="89"/>
      <c r="BK728" s="89"/>
      <c r="BL728" s="89"/>
      <c r="BM728" s="89"/>
      <c r="BN728" s="89"/>
      <c r="BO728" s="89"/>
      <c r="BP728" s="89"/>
      <c r="BQ728" s="89"/>
      <c r="BR728" s="89"/>
      <c r="BS728" s="89"/>
      <c r="BT728" s="89"/>
      <c r="BU728" s="89"/>
      <c r="BV728" s="89"/>
      <c r="BW728" s="89"/>
      <c r="BX728" s="89"/>
      <c r="BY728" s="89"/>
      <c r="BZ728" s="89"/>
      <c r="CA728" s="89"/>
      <c r="CB728" s="89"/>
      <c r="CC728" s="89"/>
    </row>
    <row r="729" spans="1:81" ht="9.75" customHeight="1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9"/>
      <c r="BB729" s="89"/>
      <c r="BC729" s="89"/>
      <c r="BD729" s="89"/>
      <c r="BE729" s="89"/>
      <c r="BF729" s="89"/>
      <c r="BG729" s="89"/>
      <c r="BH729" s="89"/>
      <c r="BI729" s="89"/>
      <c r="BJ729" s="89"/>
      <c r="BK729" s="89"/>
      <c r="BL729" s="89"/>
      <c r="BM729" s="89"/>
      <c r="BN729" s="89"/>
      <c r="BO729" s="89"/>
      <c r="BP729" s="89"/>
      <c r="BQ729" s="89"/>
      <c r="BR729" s="89"/>
      <c r="BS729" s="89"/>
      <c r="BT729" s="89"/>
      <c r="BU729" s="89"/>
      <c r="BV729" s="89"/>
      <c r="BW729" s="89"/>
      <c r="BX729" s="89"/>
      <c r="BY729" s="89"/>
      <c r="BZ729" s="89"/>
      <c r="CA729" s="89"/>
      <c r="CB729" s="89"/>
      <c r="CC729" s="89"/>
    </row>
    <row r="730" spans="1:81" ht="9.75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  <c r="BB730" s="89"/>
      <c r="BC730" s="89"/>
      <c r="BD730" s="89"/>
      <c r="BE730" s="89"/>
      <c r="BF730" s="89"/>
      <c r="BG730" s="89"/>
      <c r="BH730" s="89"/>
      <c r="BI730" s="89"/>
      <c r="BJ730" s="89"/>
      <c r="BK730" s="89"/>
      <c r="BL730" s="89"/>
      <c r="BM730" s="89"/>
      <c r="BN730" s="89"/>
      <c r="BO730" s="89"/>
      <c r="BP730" s="89"/>
      <c r="BQ730" s="89"/>
      <c r="BR730" s="89"/>
      <c r="BS730" s="89"/>
      <c r="BT730" s="89"/>
      <c r="BU730" s="89"/>
      <c r="BV730" s="89"/>
      <c r="BW730" s="89"/>
      <c r="BX730" s="89"/>
      <c r="BY730" s="89"/>
      <c r="BZ730" s="89"/>
      <c r="CA730" s="89"/>
      <c r="CB730" s="89"/>
      <c r="CC730" s="89"/>
    </row>
    <row r="731" spans="1:81" ht="9.75" customHeight="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  <c r="AU731" s="89"/>
      <c r="AV731" s="89"/>
      <c r="AW731" s="89"/>
      <c r="AX731" s="89"/>
      <c r="AY731" s="89"/>
      <c r="AZ731" s="89"/>
      <c r="BA731" s="89"/>
      <c r="BB731" s="89"/>
      <c r="BC731" s="89"/>
      <c r="BD731" s="89"/>
      <c r="BE731" s="89"/>
      <c r="BF731" s="89"/>
      <c r="BG731" s="89"/>
      <c r="BH731" s="89"/>
      <c r="BI731" s="89"/>
      <c r="BJ731" s="89"/>
      <c r="BK731" s="89"/>
      <c r="BL731" s="89"/>
      <c r="BM731" s="89"/>
      <c r="BN731" s="89"/>
      <c r="BO731" s="89"/>
      <c r="BP731" s="89"/>
      <c r="BQ731" s="89"/>
      <c r="BR731" s="89"/>
      <c r="BS731" s="89"/>
      <c r="BT731" s="89"/>
      <c r="BU731" s="89"/>
      <c r="BV731" s="89"/>
      <c r="BW731" s="89"/>
      <c r="BX731" s="89"/>
      <c r="BY731" s="89"/>
      <c r="BZ731" s="89"/>
      <c r="CA731" s="89"/>
      <c r="CB731" s="89"/>
      <c r="CC731" s="89"/>
    </row>
    <row r="732" spans="1:81" ht="9.75" customHeight="1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  <c r="AT732" s="89"/>
      <c r="AU732" s="89"/>
      <c r="AV732" s="89"/>
      <c r="AW732" s="89"/>
      <c r="AX732" s="89"/>
      <c r="AY732" s="89"/>
      <c r="AZ732" s="89"/>
      <c r="BA732" s="89"/>
      <c r="BB732" s="89"/>
      <c r="BC732" s="89"/>
      <c r="BD732" s="89"/>
      <c r="BE732" s="89"/>
      <c r="BF732" s="89"/>
      <c r="BG732" s="89"/>
      <c r="BH732" s="89"/>
      <c r="BI732" s="89"/>
      <c r="BJ732" s="89"/>
      <c r="BK732" s="89"/>
      <c r="BL732" s="89"/>
      <c r="BM732" s="89"/>
      <c r="BN732" s="89"/>
      <c r="BO732" s="89"/>
      <c r="BP732" s="89"/>
      <c r="BQ732" s="89"/>
      <c r="BR732" s="89"/>
      <c r="BS732" s="89"/>
      <c r="BT732" s="89"/>
      <c r="BU732" s="89"/>
      <c r="BV732" s="89"/>
      <c r="BW732" s="89"/>
      <c r="BX732" s="89"/>
      <c r="BY732" s="89"/>
      <c r="BZ732" s="89"/>
      <c r="CA732" s="89"/>
      <c r="CB732" s="89"/>
      <c r="CC732" s="89"/>
    </row>
    <row r="733" spans="1:81" ht="9.75" customHeight="1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  <c r="AT733" s="89"/>
      <c r="AU733" s="89"/>
      <c r="AV733" s="89"/>
      <c r="AW733" s="89"/>
      <c r="AX733" s="89"/>
      <c r="AY733" s="89"/>
      <c r="AZ733" s="89"/>
      <c r="BA733" s="89"/>
      <c r="BB733" s="89"/>
      <c r="BC733" s="89"/>
      <c r="BD733" s="89"/>
      <c r="BE733" s="89"/>
      <c r="BF733" s="89"/>
      <c r="BG733" s="89"/>
      <c r="BH733" s="89"/>
      <c r="BI733" s="89"/>
      <c r="BJ733" s="89"/>
      <c r="BK733" s="89"/>
      <c r="BL733" s="89"/>
      <c r="BM733" s="89"/>
      <c r="BN733" s="89"/>
      <c r="BO733" s="89"/>
      <c r="BP733" s="89"/>
      <c r="BQ733" s="89"/>
      <c r="BR733" s="89"/>
      <c r="BS733" s="89"/>
      <c r="BT733" s="89"/>
      <c r="BU733" s="89"/>
      <c r="BV733" s="89"/>
      <c r="BW733" s="89"/>
      <c r="BX733" s="89"/>
      <c r="BY733" s="89"/>
      <c r="BZ733" s="89"/>
      <c r="CA733" s="89"/>
      <c r="CB733" s="89"/>
      <c r="CC733" s="89"/>
    </row>
    <row r="734" spans="1:81" ht="9.75" customHeight="1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  <c r="AT734" s="89"/>
      <c r="AU734" s="89"/>
      <c r="AV734" s="89"/>
      <c r="AW734" s="89"/>
      <c r="AX734" s="89"/>
      <c r="AY734" s="89"/>
      <c r="AZ734" s="89"/>
      <c r="BA734" s="89"/>
      <c r="BB734" s="89"/>
      <c r="BC734" s="89"/>
      <c r="BD734" s="89"/>
      <c r="BE734" s="89"/>
      <c r="BF734" s="89"/>
      <c r="BG734" s="89"/>
      <c r="BH734" s="89"/>
      <c r="BI734" s="89"/>
      <c r="BJ734" s="89"/>
      <c r="BK734" s="89"/>
      <c r="BL734" s="89"/>
      <c r="BM734" s="89"/>
      <c r="BN734" s="89"/>
      <c r="BO734" s="89"/>
      <c r="BP734" s="89"/>
      <c r="BQ734" s="89"/>
      <c r="BR734" s="89"/>
      <c r="BS734" s="89"/>
      <c r="BT734" s="89"/>
      <c r="BU734" s="89"/>
      <c r="BV734" s="89"/>
      <c r="BW734" s="89"/>
      <c r="BX734" s="89"/>
      <c r="BY734" s="89"/>
      <c r="BZ734" s="89"/>
      <c r="CA734" s="89"/>
      <c r="CB734" s="89"/>
      <c r="CC734" s="89"/>
    </row>
    <row r="735" spans="1:81" ht="9.75" customHeight="1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  <c r="AU735" s="89"/>
      <c r="AV735" s="89"/>
      <c r="AW735" s="89"/>
      <c r="AX735" s="89"/>
      <c r="AY735" s="89"/>
      <c r="AZ735" s="89"/>
      <c r="BA735" s="89"/>
      <c r="BB735" s="89"/>
      <c r="BC735" s="89"/>
      <c r="BD735" s="89"/>
      <c r="BE735" s="89"/>
      <c r="BF735" s="89"/>
      <c r="BG735" s="89"/>
      <c r="BH735" s="89"/>
      <c r="BI735" s="89"/>
      <c r="BJ735" s="89"/>
      <c r="BK735" s="89"/>
      <c r="BL735" s="89"/>
      <c r="BM735" s="89"/>
      <c r="BN735" s="89"/>
      <c r="BO735" s="89"/>
      <c r="BP735" s="89"/>
      <c r="BQ735" s="89"/>
      <c r="BR735" s="89"/>
      <c r="BS735" s="89"/>
      <c r="BT735" s="89"/>
      <c r="BU735" s="89"/>
      <c r="BV735" s="89"/>
      <c r="BW735" s="89"/>
      <c r="BX735" s="89"/>
      <c r="BY735" s="89"/>
      <c r="BZ735" s="89"/>
      <c r="CA735" s="89"/>
      <c r="CB735" s="89"/>
      <c r="CC735" s="89"/>
    </row>
    <row r="736" spans="1:81" ht="9.75" customHeight="1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  <c r="AT736" s="89"/>
      <c r="AU736" s="89"/>
      <c r="AV736" s="89"/>
      <c r="AW736" s="89"/>
      <c r="AX736" s="89"/>
      <c r="AY736" s="89"/>
      <c r="AZ736" s="89"/>
      <c r="BA736" s="89"/>
      <c r="BB736" s="89"/>
      <c r="BC736" s="89"/>
      <c r="BD736" s="89"/>
      <c r="BE736" s="89"/>
      <c r="BF736" s="89"/>
      <c r="BG736" s="89"/>
      <c r="BH736" s="89"/>
      <c r="BI736" s="89"/>
      <c r="BJ736" s="89"/>
      <c r="BK736" s="89"/>
      <c r="BL736" s="89"/>
      <c r="BM736" s="89"/>
      <c r="BN736" s="89"/>
      <c r="BO736" s="89"/>
      <c r="BP736" s="89"/>
      <c r="BQ736" s="89"/>
      <c r="BR736" s="89"/>
      <c r="BS736" s="89"/>
      <c r="BT736" s="89"/>
      <c r="BU736" s="89"/>
      <c r="BV736" s="89"/>
      <c r="BW736" s="89"/>
      <c r="BX736" s="89"/>
      <c r="BY736" s="89"/>
      <c r="BZ736" s="89"/>
      <c r="CA736" s="89"/>
      <c r="CB736" s="89"/>
      <c r="CC736" s="89"/>
    </row>
    <row r="737" spans="1:81" ht="9.75" customHeight="1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  <c r="AT737" s="89"/>
      <c r="AU737" s="89"/>
      <c r="AV737" s="89"/>
      <c r="AW737" s="89"/>
      <c r="AX737" s="89"/>
      <c r="AY737" s="89"/>
      <c r="AZ737" s="89"/>
      <c r="BA737" s="89"/>
      <c r="BB737" s="89"/>
      <c r="BC737" s="89"/>
      <c r="BD737" s="89"/>
      <c r="BE737" s="89"/>
      <c r="BF737" s="89"/>
      <c r="BG737" s="89"/>
      <c r="BH737" s="89"/>
      <c r="BI737" s="89"/>
      <c r="BJ737" s="89"/>
      <c r="BK737" s="89"/>
      <c r="BL737" s="89"/>
      <c r="BM737" s="89"/>
      <c r="BN737" s="89"/>
      <c r="BO737" s="89"/>
      <c r="BP737" s="89"/>
      <c r="BQ737" s="89"/>
      <c r="BR737" s="89"/>
      <c r="BS737" s="89"/>
      <c r="BT737" s="89"/>
      <c r="BU737" s="89"/>
      <c r="BV737" s="89"/>
      <c r="BW737" s="89"/>
      <c r="BX737" s="89"/>
      <c r="BY737" s="89"/>
      <c r="BZ737" s="89"/>
      <c r="CA737" s="89"/>
      <c r="CB737" s="89"/>
      <c r="CC737" s="89"/>
    </row>
    <row r="738" spans="1:81" ht="9.75" customHeight="1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  <c r="AT738" s="89"/>
      <c r="AU738" s="89"/>
      <c r="AV738" s="89"/>
      <c r="AW738" s="89"/>
      <c r="AX738" s="89"/>
      <c r="AY738" s="89"/>
      <c r="AZ738" s="89"/>
      <c r="BA738" s="89"/>
      <c r="BB738" s="89"/>
      <c r="BC738" s="89"/>
      <c r="BD738" s="89"/>
      <c r="BE738" s="89"/>
      <c r="BF738" s="89"/>
      <c r="BG738" s="89"/>
      <c r="BH738" s="89"/>
      <c r="BI738" s="89"/>
      <c r="BJ738" s="89"/>
      <c r="BK738" s="89"/>
      <c r="BL738" s="89"/>
      <c r="BM738" s="89"/>
      <c r="BN738" s="89"/>
      <c r="BO738" s="89"/>
      <c r="BP738" s="89"/>
      <c r="BQ738" s="89"/>
      <c r="BR738" s="89"/>
      <c r="BS738" s="89"/>
      <c r="BT738" s="89"/>
      <c r="BU738" s="89"/>
      <c r="BV738" s="89"/>
      <c r="BW738" s="89"/>
      <c r="BX738" s="89"/>
      <c r="BY738" s="89"/>
      <c r="BZ738" s="89"/>
      <c r="CA738" s="89"/>
      <c r="CB738" s="89"/>
      <c r="CC738" s="89"/>
    </row>
    <row r="739" spans="1:81" ht="9.75" customHeight="1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  <c r="AU739" s="89"/>
      <c r="AV739" s="89"/>
      <c r="AW739" s="89"/>
      <c r="AX739" s="89"/>
      <c r="AY739" s="89"/>
      <c r="AZ739" s="89"/>
      <c r="BA739" s="89"/>
      <c r="BB739" s="89"/>
      <c r="BC739" s="89"/>
      <c r="BD739" s="89"/>
      <c r="BE739" s="89"/>
      <c r="BF739" s="89"/>
      <c r="BG739" s="89"/>
      <c r="BH739" s="89"/>
      <c r="BI739" s="89"/>
      <c r="BJ739" s="89"/>
      <c r="BK739" s="89"/>
      <c r="BL739" s="89"/>
      <c r="BM739" s="89"/>
      <c r="BN739" s="89"/>
      <c r="BO739" s="89"/>
      <c r="BP739" s="89"/>
      <c r="BQ739" s="89"/>
      <c r="BR739" s="89"/>
      <c r="BS739" s="89"/>
      <c r="BT739" s="89"/>
      <c r="BU739" s="89"/>
      <c r="BV739" s="89"/>
      <c r="BW739" s="89"/>
      <c r="BX739" s="89"/>
      <c r="BY739" s="89"/>
      <c r="BZ739" s="89"/>
      <c r="CA739" s="89"/>
      <c r="CB739" s="89"/>
      <c r="CC739" s="89"/>
    </row>
    <row r="740" spans="1:81" ht="9.75" customHeight="1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  <c r="AU740" s="89"/>
      <c r="AV740" s="89"/>
      <c r="AW740" s="89"/>
      <c r="AX740" s="89"/>
      <c r="AY740" s="89"/>
      <c r="AZ740" s="89"/>
      <c r="BA740" s="89"/>
      <c r="BB740" s="89"/>
      <c r="BC740" s="89"/>
      <c r="BD740" s="89"/>
      <c r="BE740" s="89"/>
      <c r="BF740" s="89"/>
      <c r="BG740" s="89"/>
      <c r="BH740" s="89"/>
      <c r="BI740" s="89"/>
      <c r="BJ740" s="89"/>
      <c r="BK740" s="89"/>
      <c r="BL740" s="89"/>
      <c r="BM740" s="89"/>
      <c r="BN740" s="89"/>
      <c r="BO740" s="89"/>
      <c r="BP740" s="89"/>
      <c r="BQ740" s="89"/>
      <c r="BR740" s="89"/>
      <c r="BS740" s="89"/>
      <c r="BT740" s="89"/>
      <c r="BU740" s="89"/>
      <c r="BV740" s="89"/>
      <c r="BW740" s="89"/>
      <c r="BX740" s="89"/>
      <c r="BY740" s="89"/>
      <c r="BZ740" s="89"/>
      <c r="CA740" s="89"/>
      <c r="CB740" s="89"/>
      <c r="CC740" s="89"/>
    </row>
    <row r="741" spans="1:81" ht="9.75" customHeight="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  <c r="AU741" s="89"/>
      <c r="AV741" s="89"/>
      <c r="AW741" s="89"/>
      <c r="AX741" s="89"/>
      <c r="AY741" s="89"/>
      <c r="AZ741" s="89"/>
      <c r="BA741" s="89"/>
      <c r="BB741" s="89"/>
      <c r="BC741" s="89"/>
      <c r="BD741" s="89"/>
      <c r="BE741" s="89"/>
      <c r="BF741" s="89"/>
      <c r="BG741" s="89"/>
      <c r="BH741" s="89"/>
      <c r="BI741" s="89"/>
      <c r="BJ741" s="89"/>
      <c r="BK741" s="89"/>
      <c r="BL741" s="89"/>
      <c r="BM741" s="89"/>
      <c r="BN741" s="89"/>
      <c r="BO741" s="89"/>
      <c r="BP741" s="89"/>
      <c r="BQ741" s="89"/>
      <c r="BR741" s="89"/>
      <c r="BS741" s="89"/>
      <c r="BT741" s="89"/>
      <c r="BU741" s="89"/>
      <c r="BV741" s="89"/>
      <c r="BW741" s="89"/>
      <c r="BX741" s="89"/>
      <c r="BY741" s="89"/>
      <c r="BZ741" s="89"/>
      <c r="CA741" s="89"/>
      <c r="CB741" s="89"/>
      <c r="CC741" s="89"/>
    </row>
    <row r="742" spans="1:81" ht="9.75" customHeight="1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  <c r="AT742" s="89"/>
      <c r="AU742" s="89"/>
      <c r="AV742" s="89"/>
      <c r="AW742" s="89"/>
      <c r="AX742" s="89"/>
      <c r="AY742" s="89"/>
      <c r="AZ742" s="89"/>
      <c r="BA742" s="89"/>
      <c r="BB742" s="89"/>
      <c r="BC742" s="89"/>
      <c r="BD742" s="89"/>
      <c r="BE742" s="89"/>
      <c r="BF742" s="89"/>
      <c r="BG742" s="89"/>
      <c r="BH742" s="89"/>
      <c r="BI742" s="89"/>
      <c r="BJ742" s="89"/>
      <c r="BK742" s="89"/>
      <c r="BL742" s="89"/>
      <c r="BM742" s="89"/>
      <c r="BN742" s="89"/>
      <c r="BO742" s="89"/>
      <c r="BP742" s="89"/>
      <c r="BQ742" s="89"/>
      <c r="BR742" s="89"/>
      <c r="BS742" s="89"/>
      <c r="BT742" s="89"/>
      <c r="BU742" s="89"/>
      <c r="BV742" s="89"/>
      <c r="BW742" s="89"/>
      <c r="BX742" s="89"/>
      <c r="BY742" s="89"/>
      <c r="BZ742" s="89"/>
      <c r="CA742" s="89"/>
      <c r="CB742" s="89"/>
      <c r="CC742" s="89"/>
    </row>
    <row r="743" spans="1:81" ht="9.75" customHeight="1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  <c r="AV743" s="89"/>
      <c r="AW743" s="89"/>
      <c r="AX743" s="89"/>
      <c r="AY743" s="89"/>
      <c r="AZ743" s="89"/>
      <c r="BA743" s="89"/>
      <c r="BB743" s="89"/>
      <c r="BC743" s="89"/>
      <c r="BD743" s="89"/>
      <c r="BE743" s="89"/>
      <c r="BF743" s="89"/>
      <c r="BG743" s="89"/>
      <c r="BH743" s="89"/>
      <c r="BI743" s="89"/>
      <c r="BJ743" s="89"/>
      <c r="BK743" s="89"/>
      <c r="BL743" s="89"/>
      <c r="BM743" s="89"/>
      <c r="BN743" s="89"/>
      <c r="BO743" s="89"/>
      <c r="BP743" s="89"/>
      <c r="BQ743" s="89"/>
      <c r="BR743" s="89"/>
      <c r="BS743" s="89"/>
      <c r="BT743" s="89"/>
      <c r="BU743" s="89"/>
      <c r="BV743" s="89"/>
      <c r="BW743" s="89"/>
      <c r="BX743" s="89"/>
      <c r="BY743" s="89"/>
      <c r="BZ743" s="89"/>
      <c r="CA743" s="89"/>
      <c r="CB743" s="89"/>
      <c r="CC743" s="89"/>
    </row>
    <row r="744" spans="1:81" ht="9.75" customHeight="1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  <c r="AU744" s="89"/>
      <c r="AV744" s="89"/>
      <c r="AW744" s="89"/>
      <c r="AX744" s="89"/>
      <c r="AY744" s="89"/>
      <c r="AZ744" s="89"/>
      <c r="BA744" s="89"/>
      <c r="BB744" s="89"/>
      <c r="BC744" s="89"/>
      <c r="BD744" s="89"/>
      <c r="BE744" s="89"/>
      <c r="BF744" s="89"/>
      <c r="BG744" s="89"/>
      <c r="BH744" s="89"/>
      <c r="BI744" s="89"/>
      <c r="BJ744" s="89"/>
      <c r="BK744" s="89"/>
      <c r="BL744" s="89"/>
      <c r="BM744" s="89"/>
      <c r="BN744" s="89"/>
      <c r="BO744" s="89"/>
      <c r="BP744" s="89"/>
      <c r="BQ744" s="89"/>
      <c r="BR744" s="89"/>
      <c r="BS744" s="89"/>
      <c r="BT744" s="89"/>
      <c r="BU744" s="89"/>
      <c r="BV744" s="89"/>
      <c r="BW744" s="89"/>
      <c r="BX744" s="89"/>
      <c r="BY744" s="89"/>
      <c r="BZ744" s="89"/>
      <c r="CA744" s="89"/>
      <c r="CB744" s="89"/>
      <c r="CC744" s="89"/>
    </row>
    <row r="745" spans="1:81" ht="9.75" customHeight="1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  <c r="AU745" s="89"/>
      <c r="AV745" s="89"/>
      <c r="AW745" s="89"/>
      <c r="AX745" s="89"/>
      <c r="AY745" s="89"/>
      <c r="AZ745" s="89"/>
      <c r="BA745" s="89"/>
      <c r="BB745" s="89"/>
      <c r="BC745" s="89"/>
      <c r="BD745" s="89"/>
      <c r="BE745" s="89"/>
      <c r="BF745" s="89"/>
      <c r="BG745" s="89"/>
      <c r="BH745" s="89"/>
      <c r="BI745" s="89"/>
      <c r="BJ745" s="89"/>
      <c r="BK745" s="89"/>
      <c r="BL745" s="89"/>
      <c r="BM745" s="89"/>
      <c r="BN745" s="89"/>
      <c r="BO745" s="89"/>
      <c r="BP745" s="89"/>
      <c r="BQ745" s="89"/>
      <c r="BR745" s="89"/>
      <c r="BS745" s="89"/>
      <c r="BT745" s="89"/>
      <c r="BU745" s="89"/>
      <c r="BV745" s="89"/>
      <c r="BW745" s="89"/>
      <c r="BX745" s="89"/>
      <c r="BY745" s="89"/>
      <c r="BZ745" s="89"/>
      <c r="CA745" s="89"/>
      <c r="CB745" s="89"/>
      <c r="CC745" s="89"/>
    </row>
    <row r="746" spans="1:81" ht="9.75" customHeight="1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  <c r="AV746" s="89"/>
      <c r="AW746" s="89"/>
      <c r="AX746" s="89"/>
      <c r="AY746" s="89"/>
      <c r="AZ746" s="89"/>
      <c r="BA746" s="89"/>
      <c r="BB746" s="89"/>
      <c r="BC746" s="89"/>
      <c r="BD746" s="89"/>
      <c r="BE746" s="89"/>
      <c r="BF746" s="89"/>
      <c r="BG746" s="89"/>
      <c r="BH746" s="89"/>
      <c r="BI746" s="89"/>
      <c r="BJ746" s="89"/>
      <c r="BK746" s="89"/>
      <c r="BL746" s="89"/>
      <c r="BM746" s="89"/>
      <c r="BN746" s="89"/>
      <c r="BO746" s="89"/>
      <c r="BP746" s="89"/>
      <c r="BQ746" s="89"/>
      <c r="BR746" s="89"/>
      <c r="BS746" s="89"/>
      <c r="BT746" s="89"/>
      <c r="BU746" s="89"/>
      <c r="BV746" s="89"/>
      <c r="BW746" s="89"/>
      <c r="BX746" s="89"/>
      <c r="BY746" s="89"/>
      <c r="BZ746" s="89"/>
      <c r="CA746" s="89"/>
      <c r="CB746" s="89"/>
      <c r="CC746" s="89"/>
    </row>
    <row r="747" spans="1:81" ht="9.75" customHeight="1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  <c r="AU747" s="89"/>
      <c r="AV747" s="89"/>
      <c r="AW747" s="89"/>
      <c r="AX747" s="89"/>
      <c r="AY747" s="89"/>
      <c r="AZ747" s="89"/>
      <c r="BA747" s="89"/>
      <c r="BB747" s="89"/>
      <c r="BC747" s="89"/>
      <c r="BD747" s="89"/>
      <c r="BE747" s="89"/>
      <c r="BF747" s="89"/>
      <c r="BG747" s="89"/>
      <c r="BH747" s="89"/>
      <c r="BI747" s="89"/>
      <c r="BJ747" s="89"/>
      <c r="BK747" s="89"/>
      <c r="BL747" s="89"/>
      <c r="BM747" s="89"/>
      <c r="BN747" s="89"/>
      <c r="BO747" s="89"/>
      <c r="BP747" s="89"/>
      <c r="BQ747" s="89"/>
      <c r="BR747" s="89"/>
      <c r="BS747" s="89"/>
      <c r="BT747" s="89"/>
      <c r="BU747" s="89"/>
      <c r="BV747" s="89"/>
      <c r="BW747" s="89"/>
      <c r="BX747" s="89"/>
      <c r="BY747" s="89"/>
      <c r="BZ747" s="89"/>
      <c r="CA747" s="89"/>
      <c r="CB747" s="89"/>
      <c r="CC747" s="89"/>
    </row>
    <row r="748" spans="1:81" ht="9.75" customHeight="1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  <c r="AU748" s="89"/>
      <c r="AV748" s="89"/>
      <c r="AW748" s="89"/>
      <c r="AX748" s="89"/>
      <c r="AY748" s="89"/>
      <c r="AZ748" s="89"/>
      <c r="BA748" s="89"/>
      <c r="BB748" s="89"/>
      <c r="BC748" s="89"/>
      <c r="BD748" s="89"/>
      <c r="BE748" s="89"/>
      <c r="BF748" s="89"/>
      <c r="BG748" s="89"/>
      <c r="BH748" s="89"/>
      <c r="BI748" s="89"/>
      <c r="BJ748" s="89"/>
      <c r="BK748" s="89"/>
      <c r="BL748" s="89"/>
      <c r="BM748" s="89"/>
      <c r="BN748" s="89"/>
      <c r="BO748" s="89"/>
      <c r="BP748" s="89"/>
      <c r="BQ748" s="89"/>
      <c r="BR748" s="89"/>
      <c r="BS748" s="89"/>
      <c r="BT748" s="89"/>
      <c r="BU748" s="89"/>
      <c r="BV748" s="89"/>
      <c r="BW748" s="89"/>
      <c r="BX748" s="89"/>
      <c r="BY748" s="89"/>
      <c r="BZ748" s="89"/>
      <c r="CA748" s="89"/>
      <c r="CB748" s="89"/>
      <c r="CC748" s="89"/>
    </row>
    <row r="749" spans="1:81" ht="9.75" customHeight="1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  <c r="AV749" s="89"/>
      <c r="AW749" s="89"/>
      <c r="AX749" s="89"/>
      <c r="AY749" s="89"/>
      <c r="AZ749" s="89"/>
      <c r="BA749" s="89"/>
      <c r="BB749" s="89"/>
      <c r="BC749" s="89"/>
      <c r="BD749" s="89"/>
      <c r="BE749" s="89"/>
      <c r="BF749" s="89"/>
      <c r="BG749" s="89"/>
      <c r="BH749" s="89"/>
      <c r="BI749" s="89"/>
      <c r="BJ749" s="89"/>
      <c r="BK749" s="89"/>
      <c r="BL749" s="89"/>
      <c r="BM749" s="89"/>
      <c r="BN749" s="89"/>
      <c r="BO749" s="89"/>
      <c r="BP749" s="89"/>
      <c r="BQ749" s="89"/>
      <c r="BR749" s="89"/>
      <c r="BS749" s="89"/>
      <c r="BT749" s="89"/>
      <c r="BU749" s="89"/>
      <c r="BV749" s="89"/>
      <c r="BW749" s="89"/>
      <c r="BX749" s="89"/>
      <c r="BY749" s="89"/>
      <c r="BZ749" s="89"/>
      <c r="CA749" s="89"/>
      <c r="CB749" s="89"/>
      <c r="CC749" s="89"/>
    </row>
    <row r="750" spans="1:81" ht="9.75" customHeight="1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  <c r="AU750" s="89"/>
      <c r="AV750" s="89"/>
      <c r="AW750" s="89"/>
      <c r="AX750" s="89"/>
      <c r="AY750" s="89"/>
      <c r="AZ750" s="89"/>
      <c r="BA750" s="89"/>
      <c r="BB750" s="89"/>
      <c r="BC750" s="89"/>
      <c r="BD750" s="89"/>
      <c r="BE750" s="89"/>
      <c r="BF750" s="89"/>
      <c r="BG750" s="89"/>
      <c r="BH750" s="89"/>
      <c r="BI750" s="89"/>
      <c r="BJ750" s="89"/>
      <c r="BK750" s="89"/>
      <c r="BL750" s="89"/>
      <c r="BM750" s="89"/>
      <c r="BN750" s="89"/>
      <c r="BO750" s="89"/>
      <c r="BP750" s="89"/>
      <c r="BQ750" s="89"/>
      <c r="BR750" s="89"/>
      <c r="BS750" s="89"/>
      <c r="BT750" s="89"/>
      <c r="BU750" s="89"/>
      <c r="BV750" s="89"/>
      <c r="BW750" s="89"/>
      <c r="BX750" s="89"/>
      <c r="BY750" s="89"/>
      <c r="BZ750" s="89"/>
      <c r="CA750" s="89"/>
      <c r="CB750" s="89"/>
      <c r="CC750" s="89"/>
    </row>
    <row r="751" spans="1:81" ht="9.75" customHeight="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  <c r="AU751" s="89"/>
      <c r="AV751" s="89"/>
      <c r="AW751" s="89"/>
      <c r="AX751" s="89"/>
      <c r="AY751" s="89"/>
      <c r="AZ751" s="89"/>
      <c r="BA751" s="89"/>
      <c r="BB751" s="89"/>
      <c r="BC751" s="89"/>
      <c r="BD751" s="89"/>
      <c r="BE751" s="89"/>
      <c r="BF751" s="89"/>
      <c r="BG751" s="89"/>
      <c r="BH751" s="89"/>
      <c r="BI751" s="89"/>
      <c r="BJ751" s="89"/>
      <c r="BK751" s="89"/>
      <c r="BL751" s="89"/>
      <c r="BM751" s="89"/>
      <c r="BN751" s="89"/>
      <c r="BO751" s="89"/>
      <c r="BP751" s="89"/>
      <c r="BQ751" s="89"/>
      <c r="BR751" s="89"/>
      <c r="BS751" s="89"/>
      <c r="BT751" s="89"/>
      <c r="BU751" s="89"/>
      <c r="BV751" s="89"/>
      <c r="BW751" s="89"/>
      <c r="BX751" s="89"/>
      <c r="BY751" s="89"/>
      <c r="BZ751" s="89"/>
      <c r="CA751" s="89"/>
      <c r="CB751" s="89"/>
      <c r="CC751" s="89"/>
    </row>
    <row r="752" spans="1:81" ht="9.75" customHeight="1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  <c r="AT752" s="89"/>
      <c r="AU752" s="89"/>
      <c r="AV752" s="89"/>
      <c r="AW752" s="89"/>
      <c r="AX752" s="89"/>
      <c r="AY752" s="89"/>
      <c r="AZ752" s="89"/>
      <c r="BA752" s="89"/>
      <c r="BB752" s="89"/>
      <c r="BC752" s="89"/>
      <c r="BD752" s="89"/>
      <c r="BE752" s="89"/>
      <c r="BF752" s="89"/>
      <c r="BG752" s="89"/>
      <c r="BH752" s="89"/>
      <c r="BI752" s="89"/>
      <c r="BJ752" s="89"/>
      <c r="BK752" s="89"/>
      <c r="BL752" s="89"/>
      <c r="BM752" s="89"/>
      <c r="BN752" s="89"/>
      <c r="BO752" s="89"/>
      <c r="BP752" s="89"/>
      <c r="BQ752" s="89"/>
      <c r="BR752" s="89"/>
      <c r="BS752" s="89"/>
      <c r="BT752" s="89"/>
      <c r="BU752" s="89"/>
      <c r="BV752" s="89"/>
      <c r="BW752" s="89"/>
      <c r="BX752" s="89"/>
      <c r="BY752" s="89"/>
      <c r="BZ752" s="89"/>
      <c r="CA752" s="89"/>
      <c r="CB752" s="89"/>
      <c r="CC752" s="89"/>
    </row>
    <row r="753" spans="1:81" ht="9.75" customHeight="1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Q753" s="89"/>
      <c r="AR753" s="89"/>
      <c r="AS753" s="89"/>
      <c r="AT753" s="89"/>
      <c r="AU753" s="89"/>
      <c r="AV753" s="89"/>
      <c r="AW753" s="89"/>
      <c r="AX753" s="89"/>
      <c r="AY753" s="89"/>
      <c r="AZ753" s="89"/>
      <c r="BA753" s="89"/>
      <c r="BB753" s="89"/>
      <c r="BC753" s="89"/>
      <c r="BD753" s="89"/>
      <c r="BE753" s="89"/>
      <c r="BF753" s="89"/>
      <c r="BG753" s="89"/>
      <c r="BH753" s="89"/>
      <c r="BI753" s="89"/>
      <c r="BJ753" s="89"/>
      <c r="BK753" s="89"/>
      <c r="BL753" s="89"/>
      <c r="BM753" s="89"/>
      <c r="BN753" s="89"/>
      <c r="BO753" s="89"/>
      <c r="BP753" s="89"/>
      <c r="BQ753" s="89"/>
      <c r="BR753" s="89"/>
      <c r="BS753" s="89"/>
      <c r="BT753" s="89"/>
      <c r="BU753" s="89"/>
      <c r="BV753" s="89"/>
      <c r="BW753" s="89"/>
      <c r="BX753" s="89"/>
      <c r="BY753" s="89"/>
      <c r="BZ753" s="89"/>
      <c r="CA753" s="89"/>
      <c r="CB753" s="89"/>
      <c r="CC753" s="89"/>
    </row>
    <row r="754" spans="1:81" ht="9.75" customHeight="1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Q754" s="89"/>
      <c r="AR754" s="89"/>
      <c r="AS754" s="89"/>
      <c r="AT754" s="89"/>
      <c r="AU754" s="89"/>
      <c r="AV754" s="89"/>
      <c r="AW754" s="89"/>
      <c r="AX754" s="89"/>
      <c r="AY754" s="89"/>
      <c r="AZ754" s="89"/>
      <c r="BA754" s="89"/>
      <c r="BB754" s="89"/>
      <c r="BC754" s="89"/>
      <c r="BD754" s="89"/>
      <c r="BE754" s="89"/>
      <c r="BF754" s="89"/>
      <c r="BG754" s="89"/>
      <c r="BH754" s="89"/>
      <c r="BI754" s="89"/>
      <c r="BJ754" s="89"/>
      <c r="BK754" s="89"/>
      <c r="BL754" s="89"/>
      <c r="BM754" s="89"/>
      <c r="BN754" s="89"/>
      <c r="BO754" s="89"/>
      <c r="BP754" s="89"/>
      <c r="BQ754" s="89"/>
      <c r="BR754" s="89"/>
      <c r="BS754" s="89"/>
      <c r="BT754" s="89"/>
      <c r="BU754" s="89"/>
      <c r="BV754" s="89"/>
      <c r="BW754" s="89"/>
      <c r="BX754" s="89"/>
      <c r="BY754" s="89"/>
      <c r="BZ754" s="89"/>
      <c r="CA754" s="89"/>
      <c r="CB754" s="89"/>
      <c r="CC754" s="89"/>
    </row>
    <row r="755" spans="1:81" ht="9.75" customHeight="1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Q755" s="89"/>
      <c r="AR755" s="89"/>
      <c r="AS755" s="89"/>
      <c r="AT755" s="89"/>
      <c r="AU755" s="89"/>
      <c r="AV755" s="89"/>
      <c r="AW755" s="89"/>
      <c r="AX755" s="89"/>
      <c r="AY755" s="89"/>
      <c r="AZ755" s="89"/>
      <c r="BA755" s="89"/>
      <c r="BB755" s="89"/>
      <c r="BC755" s="89"/>
      <c r="BD755" s="89"/>
      <c r="BE755" s="89"/>
      <c r="BF755" s="89"/>
      <c r="BG755" s="89"/>
      <c r="BH755" s="89"/>
      <c r="BI755" s="89"/>
      <c r="BJ755" s="89"/>
      <c r="BK755" s="89"/>
      <c r="BL755" s="89"/>
      <c r="BM755" s="89"/>
      <c r="BN755" s="89"/>
      <c r="BO755" s="89"/>
      <c r="BP755" s="89"/>
      <c r="BQ755" s="89"/>
      <c r="BR755" s="89"/>
      <c r="BS755" s="89"/>
      <c r="BT755" s="89"/>
      <c r="BU755" s="89"/>
      <c r="BV755" s="89"/>
      <c r="BW755" s="89"/>
      <c r="BX755" s="89"/>
      <c r="BY755" s="89"/>
      <c r="BZ755" s="89"/>
      <c r="CA755" s="89"/>
      <c r="CB755" s="89"/>
      <c r="CC755" s="89"/>
    </row>
    <row r="756" spans="1:81" ht="9.75" customHeight="1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Q756" s="89"/>
      <c r="AR756" s="89"/>
      <c r="AS756" s="89"/>
      <c r="AT756" s="89"/>
      <c r="AU756" s="89"/>
      <c r="AV756" s="89"/>
      <c r="AW756" s="89"/>
      <c r="AX756" s="89"/>
      <c r="AY756" s="89"/>
      <c r="AZ756" s="89"/>
      <c r="BA756" s="89"/>
      <c r="BB756" s="89"/>
      <c r="BC756" s="89"/>
      <c r="BD756" s="89"/>
      <c r="BE756" s="89"/>
      <c r="BF756" s="89"/>
      <c r="BG756" s="89"/>
      <c r="BH756" s="89"/>
      <c r="BI756" s="89"/>
      <c r="BJ756" s="89"/>
      <c r="BK756" s="89"/>
      <c r="BL756" s="89"/>
      <c r="BM756" s="89"/>
      <c r="BN756" s="89"/>
      <c r="BO756" s="89"/>
      <c r="BP756" s="89"/>
      <c r="BQ756" s="89"/>
      <c r="BR756" s="89"/>
      <c r="BS756" s="89"/>
      <c r="BT756" s="89"/>
      <c r="BU756" s="89"/>
      <c r="BV756" s="89"/>
      <c r="BW756" s="89"/>
      <c r="BX756" s="89"/>
      <c r="BY756" s="89"/>
      <c r="BZ756" s="89"/>
      <c r="CA756" s="89"/>
      <c r="CB756" s="89"/>
      <c r="CC756" s="89"/>
    </row>
    <row r="757" spans="1:81" ht="9.75" customHeight="1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  <c r="AT757" s="89"/>
      <c r="AU757" s="89"/>
      <c r="AV757" s="89"/>
      <c r="AW757" s="89"/>
      <c r="AX757" s="89"/>
      <c r="AY757" s="89"/>
      <c r="AZ757" s="89"/>
      <c r="BA757" s="89"/>
      <c r="BB757" s="89"/>
      <c r="BC757" s="89"/>
      <c r="BD757" s="89"/>
      <c r="BE757" s="89"/>
      <c r="BF757" s="89"/>
      <c r="BG757" s="89"/>
      <c r="BH757" s="89"/>
      <c r="BI757" s="89"/>
      <c r="BJ757" s="89"/>
      <c r="BK757" s="89"/>
      <c r="BL757" s="89"/>
      <c r="BM757" s="89"/>
      <c r="BN757" s="89"/>
      <c r="BO757" s="89"/>
      <c r="BP757" s="89"/>
      <c r="BQ757" s="89"/>
      <c r="BR757" s="89"/>
      <c r="BS757" s="89"/>
      <c r="BT757" s="89"/>
      <c r="BU757" s="89"/>
      <c r="BV757" s="89"/>
      <c r="BW757" s="89"/>
      <c r="BX757" s="89"/>
      <c r="BY757" s="89"/>
      <c r="BZ757" s="89"/>
      <c r="CA757" s="89"/>
      <c r="CB757" s="89"/>
      <c r="CC757" s="89"/>
    </row>
    <row r="758" spans="1:81" ht="9.75" customHeight="1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89"/>
      <c r="AO758" s="89"/>
      <c r="AP758" s="89"/>
      <c r="AQ758" s="89"/>
      <c r="AR758" s="89"/>
      <c r="AS758" s="89"/>
      <c r="AT758" s="89"/>
      <c r="AU758" s="89"/>
      <c r="AV758" s="89"/>
      <c r="AW758" s="89"/>
      <c r="AX758" s="89"/>
      <c r="AY758" s="89"/>
      <c r="AZ758" s="89"/>
      <c r="BA758" s="89"/>
      <c r="BB758" s="89"/>
      <c r="BC758" s="89"/>
      <c r="BD758" s="89"/>
      <c r="BE758" s="89"/>
      <c r="BF758" s="89"/>
      <c r="BG758" s="89"/>
      <c r="BH758" s="89"/>
      <c r="BI758" s="89"/>
      <c r="BJ758" s="89"/>
      <c r="BK758" s="89"/>
      <c r="BL758" s="89"/>
      <c r="BM758" s="89"/>
      <c r="BN758" s="89"/>
      <c r="BO758" s="89"/>
      <c r="BP758" s="89"/>
      <c r="BQ758" s="89"/>
      <c r="BR758" s="89"/>
      <c r="BS758" s="89"/>
      <c r="BT758" s="89"/>
      <c r="BU758" s="89"/>
      <c r="BV758" s="89"/>
      <c r="BW758" s="89"/>
      <c r="BX758" s="89"/>
      <c r="BY758" s="89"/>
      <c r="BZ758" s="89"/>
      <c r="CA758" s="89"/>
      <c r="CB758" s="89"/>
      <c r="CC758" s="89"/>
    </row>
    <row r="759" spans="1:81" ht="9.75" customHeight="1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89"/>
      <c r="AO759" s="89"/>
      <c r="AP759" s="89"/>
      <c r="AQ759" s="89"/>
      <c r="AR759" s="89"/>
      <c r="AS759" s="89"/>
      <c r="AT759" s="89"/>
      <c r="AU759" s="89"/>
      <c r="AV759" s="89"/>
      <c r="AW759" s="89"/>
      <c r="AX759" s="89"/>
      <c r="AY759" s="89"/>
      <c r="AZ759" s="89"/>
      <c r="BA759" s="89"/>
      <c r="BB759" s="89"/>
      <c r="BC759" s="89"/>
      <c r="BD759" s="89"/>
      <c r="BE759" s="89"/>
      <c r="BF759" s="89"/>
      <c r="BG759" s="89"/>
      <c r="BH759" s="89"/>
      <c r="BI759" s="89"/>
      <c r="BJ759" s="89"/>
      <c r="BK759" s="89"/>
      <c r="BL759" s="89"/>
      <c r="BM759" s="89"/>
      <c r="BN759" s="89"/>
      <c r="BO759" s="89"/>
      <c r="BP759" s="89"/>
      <c r="BQ759" s="89"/>
      <c r="BR759" s="89"/>
      <c r="BS759" s="89"/>
      <c r="BT759" s="89"/>
      <c r="BU759" s="89"/>
      <c r="BV759" s="89"/>
      <c r="BW759" s="89"/>
      <c r="BX759" s="89"/>
      <c r="BY759" s="89"/>
      <c r="BZ759" s="89"/>
      <c r="CA759" s="89"/>
      <c r="CB759" s="89"/>
      <c r="CC759" s="89"/>
    </row>
    <row r="760" spans="1:81" ht="9.75" customHeight="1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/>
      <c r="AQ760" s="89"/>
      <c r="AR760" s="89"/>
      <c r="AS760" s="89"/>
      <c r="AT760" s="89"/>
      <c r="AU760" s="89"/>
      <c r="AV760" s="89"/>
      <c r="AW760" s="89"/>
      <c r="AX760" s="89"/>
      <c r="AY760" s="89"/>
      <c r="AZ760" s="89"/>
      <c r="BA760" s="89"/>
      <c r="BB760" s="89"/>
      <c r="BC760" s="89"/>
      <c r="BD760" s="89"/>
      <c r="BE760" s="89"/>
      <c r="BF760" s="89"/>
      <c r="BG760" s="89"/>
      <c r="BH760" s="89"/>
      <c r="BI760" s="89"/>
      <c r="BJ760" s="89"/>
      <c r="BK760" s="89"/>
      <c r="BL760" s="89"/>
      <c r="BM760" s="89"/>
      <c r="BN760" s="89"/>
      <c r="BO760" s="89"/>
      <c r="BP760" s="89"/>
      <c r="BQ760" s="89"/>
      <c r="BR760" s="89"/>
      <c r="BS760" s="89"/>
      <c r="BT760" s="89"/>
      <c r="BU760" s="89"/>
      <c r="BV760" s="89"/>
      <c r="BW760" s="89"/>
      <c r="BX760" s="89"/>
      <c r="BY760" s="89"/>
      <c r="BZ760" s="89"/>
      <c r="CA760" s="89"/>
      <c r="CB760" s="89"/>
      <c r="CC760" s="89"/>
    </row>
    <row r="761" spans="1:81" ht="9.75" customHeight="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  <c r="BA761" s="89"/>
      <c r="BB761" s="89"/>
      <c r="BC761" s="89"/>
      <c r="BD761" s="89"/>
      <c r="BE761" s="89"/>
      <c r="BF761" s="89"/>
      <c r="BG761" s="89"/>
      <c r="BH761" s="89"/>
      <c r="BI761" s="89"/>
      <c r="BJ761" s="89"/>
      <c r="BK761" s="89"/>
      <c r="BL761" s="89"/>
      <c r="BM761" s="89"/>
      <c r="BN761" s="89"/>
      <c r="BO761" s="89"/>
      <c r="BP761" s="89"/>
      <c r="BQ761" s="89"/>
      <c r="BR761" s="89"/>
      <c r="BS761" s="89"/>
      <c r="BT761" s="89"/>
      <c r="BU761" s="89"/>
      <c r="BV761" s="89"/>
      <c r="BW761" s="89"/>
      <c r="BX761" s="89"/>
      <c r="BY761" s="89"/>
      <c r="BZ761" s="89"/>
      <c r="CA761" s="89"/>
      <c r="CB761" s="89"/>
      <c r="CC761" s="89"/>
    </row>
    <row r="762" spans="1:81" ht="9.75" customHeight="1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  <c r="BA762" s="89"/>
      <c r="BB762" s="89"/>
      <c r="BC762" s="89"/>
      <c r="BD762" s="89"/>
      <c r="BE762" s="89"/>
      <c r="BF762" s="89"/>
      <c r="BG762" s="89"/>
      <c r="BH762" s="89"/>
      <c r="BI762" s="89"/>
      <c r="BJ762" s="89"/>
      <c r="BK762" s="89"/>
      <c r="BL762" s="89"/>
      <c r="BM762" s="89"/>
      <c r="BN762" s="89"/>
      <c r="BO762" s="89"/>
      <c r="BP762" s="89"/>
      <c r="BQ762" s="89"/>
      <c r="BR762" s="89"/>
      <c r="BS762" s="89"/>
      <c r="BT762" s="89"/>
      <c r="BU762" s="89"/>
      <c r="BV762" s="89"/>
      <c r="BW762" s="89"/>
      <c r="BX762" s="89"/>
      <c r="BY762" s="89"/>
      <c r="BZ762" s="89"/>
      <c r="CA762" s="89"/>
      <c r="CB762" s="89"/>
      <c r="CC762" s="89"/>
    </row>
    <row r="763" spans="1:81" ht="9.75" customHeight="1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  <c r="BA763" s="89"/>
      <c r="BB763" s="89"/>
      <c r="BC763" s="89"/>
      <c r="BD763" s="89"/>
      <c r="BE763" s="89"/>
      <c r="BF763" s="89"/>
      <c r="BG763" s="89"/>
      <c r="BH763" s="89"/>
      <c r="BI763" s="89"/>
      <c r="BJ763" s="89"/>
      <c r="BK763" s="89"/>
      <c r="BL763" s="89"/>
      <c r="BM763" s="89"/>
      <c r="BN763" s="89"/>
      <c r="BO763" s="89"/>
      <c r="BP763" s="89"/>
      <c r="BQ763" s="89"/>
      <c r="BR763" s="89"/>
      <c r="BS763" s="89"/>
      <c r="BT763" s="89"/>
      <c r="BU763" s="89"/>
      <c r="BV763" s="89"/>
      <c r="BW763" s="89"/>
      <c r="BX763" s="89"/>
      <c r="BY763" s="89"/>
      <c r="BZ763" s="89"/>
      <c r="CA763" s="89"/>
      <c r="CB763" s="89"/>
      <c r="CC763" s="89"/>
    </row>
    <row r="764" spans="1:81" ht="9.75" customHeight="1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  <c r="BA764" s="89"/>
      <c r="BB764" s="89"/>
      <c r="BC764" s="89"/>
      <c r="BD764" s="89"/>
      <c r="BE764" s="89"/>
      <c r="BF764" s="89"/>
      <c r="BG764" s="89"/>
      <c r="BH764" s="89"/>
      <c r="BI764" s="89"/>
      <c r="BJ764" s="89"/>
      <c r="BK764" s="89"/>
      <c r="BL764" s="89"/>
      <c r="BM764" s="89"/>
      <c r="BN764" s="89"/>
      <c r="BO764" s="89"/>
      <c r="BP764" s="89"/>
      <c r="BQ764" s="89"/>
      <c r="BR764" s="89"/>
      <c r="BS764" s="89"/>
      <c r="BT764" s="89"/>
      <c r="BU764" s="89"/>
      <c r="BV764" s="89"/>
      <c r="BW764" s="89"/>
      <c r="BX764" s="89"/>
      <c r="BY764" s="89"/>
      <c r="BZ764" s="89"/>
      <c r="CA764" s="89"/>
      <c r="CB764" s="89"/>
      <c r="CC764" s="89"/>
    </row>
    <row r="765" spans="1:81" ht="9.75" customHeigh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  <c r="AT765" s="89"/>
      <c r="AU765" s="89"/>
      <c r="AV765" s="89"/>
      <c r="AW765" s="89"/>
      <c r="AX765" s="89"/>
      <c r="AY765" s="89"/>
      <c r="AZ765" s="89"/>
      <c r="BA765" s="89"/>
      <c r="BB765" s="89"/>
      <c r="BC765" s="89"/>
      <c r="BD765" s="89"/>
      <c r="BE765" s="89"/>
      <c r="BF765" s="89"/>
      <c r="BG765" s="89"/>
      <c r="BH765" s="89"/>
      <c r="BI765" s="89"/>
      <c r="BJ765" s="89"/>
      <c r="BK765" s="89"/>
      <c r="BL765" s="89"/>
      <c r="BM765" s="89"/>
      <c r="BN765" s="89"/>
      <c r="BO765" s="89"/>
      <c r="BP765" s="89"/>
      <c r="BQ765" s="89"/>
      <c r="BR765" s="89"/>
      <c r="BS765" s="89"/>
      <c r="BT765" s="89"/>
      <c r="BU765" s="89"/>
      <c r="BV765" s="89"/>
      <c r="BW765" s="89"/>
      <c r="BX765" s="89"/>
      <c r="BY765" s="89"/>
      <c r="BZ765" s="89"/>
      <c r="CA765" s="89"/>
      <c r="CB765" s="89"/>
      <c r="CC765" s="89"/>
    </row>
    <row r="766" spans="1:81" ht="9.75" customHeight="1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89"/>
      <c r="AO766" s="89"/>
      <c r="AP766" s="89"/>
      <c r="AQ766" s="89"/>
      <c r="AR766" s="89"/>
      <c r="AS766" s="89"/>
      <c r="AT766" s="89"/>
      <c r="AU766" s="89"/>
      <c r="AV766" s="89"/>
      <c r="AW766" s="89"/>
      <c r="AX766" s="89"/>
      <c r="AY766" s="89"/>
      <c r="AZ766" s="89"/>
      <c r="BA766" s="89"/>
      <c r="BB766" s="89"/>
      <c r="BC766" s="89"/>
      <c r="BD766" s="89"/>
      <c r="BE766" s="89"/>
      <c r="BF766" s="89"/>
      <c r="BG766" s="89"/>
      <c r="BH766" s="89"/>
      <c r="BI766" s="89"/>
      <c r="BJ766" s="89"/>
      <c r="BK766" s="89"/>
      <c r="BL766" s="89"/>
      <c r="BM766" s="89"/>
      <c r="BN766" s="89"/>
      <c r="BO766" s="89"/>
      <c r="BP766" s="89"/>
      <c r="BQ766" s="89"/>
      <c r="BR766" s="89"/>
      <c r="BS766" s="89"/>
      <c r="BT766" s="89"/>
      <c r="BU766" s="89"/>
      <c r="BV766" s="89"/>
      <c r="BW766" s="89"/>
      <c r="BX766" s="89"/>
      <c r="BY766" s="89"/>
      <c r="BZ766" s="89"/>
      <c r="CA766" s="89"/>
      <c r="CB766" s="89"/>
      <c r="CC766" s="89"/>
    </row>
    <row r="767" spans="1:81" ht="9.75" customHeight="1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89"/>
      <c r="AO767" s="89"/>
      <c r="AP767" s="89"/>
      <c r="AQ767" s="89"/>
      <c r="AR767" s="89"/>
      <c r="AS767" s="89"/>
      <c r="AT767" s="89"/>
      <c r="AU767" s="89"/>
      <c r="AV767" s="89"/>
      <c r="AW767" s="89"/>
      <c r="AX767" s="89"/>
      <c r="AY767" s="89"/>
      <c r="AZ767" s="89"/>
      <c r="BA767" s="89"/>
      <c r="BB767" s="89"/>
      <c r="BC767" s="89"/>
      <c r="BD767" s="89"/>
      <c r="BE767" s="89"/>
      <c r="BF767" s="89"/>
      <c r="BG767" s="89"/>
      <c r="BH767" s="89"/>
      <c r="BI767" s="89"/>
      <c r="BJ767" s="89"/>
      <c r="BK767" s="89"/>
      <c r="BL767" s="89"/>
      <c r="BM767" s="89"/>
      <c r="BN767" s="89"/>
      <c r="BO767" s="89"/>
      <c r="BP767" s="89"/>
      <c r="BQ767" s="89"/>
      <c r="BR767" s="89"/>
      <c r="BS767" s="89"/>
      <c r="BT767" s="89"/>
      <c r="BU767" s="89"/>
      <c r="BV767" s="89"/>
      <c r="BW767" s="89"/>
      <c r="BX767" s="89"/>
      <c r="BY767" s="89"/>
      <c r="BZ767" s="89"/>
      <c r="CA767" s="89"/>
      <c r="CB767" s="89"/>
      <c r="CC767" s="89"/>
    </row>
    <row r="768" spans="1:81" ht="9.75" customHeight="1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  <c r="AT768" s="89"/>
      <c r="AU768" s="89"/>
      <c r="AV768" s="89"/>
      <c r="AW768" s="89"/>
      <c r="AX768" s="89"/>
      <c r="AY768" s="89"/>
      <c r="AZ768" s="89"/>
      <c r="BA768" s="89"/>
      <c r="BB768" s="89"/>
      <c r="BC768" s="89"/>
      <c r="BD768" s="89"/>
      <c r="BE768" s="89"/>
      <c r="BF768" s="89"/>
      <c r="BG768" s="89"/>
      <c r="BH768" s="89"/>
      <c r="BI768" s="89"/>
      <c r="BJ768" s="89"/>
      <c r="BK768" s="89"/>
      <c r="BL768" s="89"/>
      <c r="BM768" s="89"/>
      <c r="BN768" s="89"/>
      <c r="BO768" s="89"/>
      <c r="BP768" s="89"/>
      <c r="BQ768" s="89"/>
      <c r="BR768" s="89"/>
      <c r="BS768" s="89"/>
      <c r="BT768" s="89"/>
      <c r="BU768" s="89"/>
      <c r="BV768" s="89"/>
      <c r="BW768" s="89"/>
      <c r="BX768" s="89"/>
      <c r="BY768" s="89"/>
      <c r="BZ768" s="89"/>
      <c r="CA768" s="89"/>
      <c r="CB768" s="89"/>
      <c r="CC768" s="89"/>
    </row>
    <row r="769" spans="1:81" ht="9.75" customHeight="1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  <c r="BA769" s="89"/>
      <c r="BB769" s="89"/>
      <c r="BC769" s="89"/>
      <c r="BD769" s="89"/>
      <c r="BE769" s="89"/>
      <c r="BF769" s="89"/>
      <c r="BG769" s="89"/>
      <c r="BH769" s="89"/>
      <c r="BI769" s="89"/>
      <c r="BJ769" s="89"/>
      <c r="BK769" s="89"/>
      <c r="BL769" s="89"/>
      <c r="BM769" s="89"/>
      <c r="BN769" s="89"/>
      <c r="BO769" s="89"/>
      <c r="BP769" s="89"/>
      <c r="BQ769" s="89"/>
      <c r="BR769" s="89"/>
      <c r="BS769" s="89"/>
      <c r="BT769" s="89"/>
      <c r="BU769" s="89"/>
      <c r="BV769" s="89"/>
      <c r="BW769" s="89"/>
      <c r="BX769" s="89"/>
      <c r="BY769" s="89"/>
      <c r="BZ769" s="89"/>
      <c r="CA769" s="89"/>
      <c r="CB769" s="89"/>
      <c r="CC769" s="89"/>
    </row>
    <row r="770" spans="1:81" ht="9.75" customHeight="1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  <c r="AT770" s="89"/>
      <c r="AU770" s="89"/>
      <c r="AV770" s="89"/>
      <c r="AW770" s="89"/>
      <c r="AX770" s="89"/>
      <c r="AY770" s="89"/>
      <c r="AZ770" s="89"/>
      <c r="BA770" s="89"/>
      <c r="BB770" s="89"/>
      <c r="BC770" s="89"/>
      <c r="BD770" s="89"/>
      <c r="BE770" s="89"/>
      <c r="BF770" s="89"/>
      <c r="BG770" s="89"/>
      <c r="BH770" s="89"/>
      <c r="BI770" s="89"/>
      <c r="BJ770" s="89"/>
      <c r="BK770" s="89"/>
      <c r="BL770" s="89"/>
      <c r="BM770" s="89"/>
      <c r="BN770" s="89"/>
      <c r="BO770" s="89"/>
      <c r="BP770" s="89"/>
      <c r="BQ770" s="89"/>
      <c r="BR770" s="89"/>
      <c r="BS770" s="89"/>
      <c r="BT770" s="89"/>
      <c r="BU770" s="89"/>
      <c r="BV770" s="89"/>
      <c r="BW770" s="89"/>
      <c r="BX770" s="89"/>
      <c r="BY770" s="89"/>
      <c r="BZ770" s="89"/>
      <c r="CA770" s="89"/>
      <c r="CB770" s="89"/>
      <c r="CC770" s="89"/>
    </row>
    <row r="771" spans="1:81" ht="9.75" customHeight="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  <c r="AT771" s="89"/>
      <c r="AU771" s="89"/>
      <c r="AV771" s="89"/>
      <c r="AW771" s="89"/>
      <c r="AX771" s="89"/>
      <c r="AY771" s="89"/>
      <c r="AZ771" s="89"/>
      <c r="BA771" s="89"/>
      <c r="BB771" s="89"/>
      <c r="BC771" s="89"/>
      <c r="BD771" s="89"/>
      <c r="BE771" s="89"/>
      <c r="BF771" s="89"/>
      <c r="BG771" s="89"/>
      <c r="BH771" s="89"/>
      <c r="BI771" s="89"/>
      <c r="BJ771" s="89"/>
      <c r="BK771" s="89"/>
      <c r="BL771" s="89"/>
      <c r="BM771" s="89"/>
      <c r="BN771" s="89"/>
      <c r="BO771" s="89"/>
      <c r="BP771" s="89"/>
      <c r="BQ771" s="89"/>
      <c r="BR771" s="89"/>
      <c r="BS771" s="89"/>
      <c r="BT771" s="89"/>
      <c r="BU771" s="89"/>
      <c r="BV771" s="89"/>
      <c r="BW771" s="89"/>
      <c r="BX771" s="89"/>
      <c r="BY771" s="89"/>
      <c r="BZ771" s="89"/>
      <c r="CA771" s="89"/>
      <c r="CB771" s="89"/>
      <c r="CC771" s="89"/>
    </row>
    <row r="772" spans="1:81" ht="9.75" customHeight="1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  <c r="AT772" s="89"/>
      <c r="AU772" s="89"/>
      <c r="AV772" s="89"/>
      <c r="AW772" s="89"/>
      <c r="AX772" s="89"/>
      <c r="AY772" s="89"/>
      <c r="AZ772" s="89"/>
      <c r="BA772" s="89"/>
      <c r="BB772" s="89"/>
      <c r="BC772" s="89"/>
      <c r="BD772" s="89"/>
      <c r="BE772" s="89"/>
      <c r="BF772" s="89"/>
      <c r="BG772" s="89"/>
      <c r="BH772" s="89"/>
      <c r="BI772" s="89"/>
      <c r="BJ772" s="89"/>
      <c r="BK772" s="89"/>
      <c r="BL772" s="89"/>
      <c r="BM772" s="89"/>
      <c r="BN772" s="89"/>
      <c r="BO772" s="89"/>
      <c r="BP772" s="89"/>
      <c r="BQ772" s="89"/>
      <c r="BR772" s="89"/>
      <c r="BS772" s="89"/>
      <c r="BT772" s="89"/>
      <c r="BU772" s="89"/>
      <c r="BV772" s="89"/>
      <c r="BW772" s="89"/>
      <c r="BX772" s="89"/>
      <c r="BY772" s="89"/>
      <c r="BZ772" s="89"/>
      <c r="CA772" s="89"/>
      <c r="CB772" s="89"/>
      <c r="CC772" s="89"/>
    </row>
    <row r="773" spans="1:81" ht="9.75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  <c r="BA773" s="89"/>
      <c r="BB773" s="89"/>
      <c r="BC773" s="89"/>
      <c r="BD773" s="89"/>
      <c r="BE773" s="89"/>
      <c r="BF773" s="89"/>
      <c r="BG773" s="89"/>
      <c r="BH773" s="89"/>
      <c r="BI773" s="89"/>
      <c r="BJ773" s="89"/>
      <c r="BK773" s="89"/>
      <c r="BL773" s="89"/>
      <c r="BM773" s="89"/>
      <c r="BN773" s="89"/>
      <c r="BO773" s="89"/>
      <c r="BP773" s="89"/>
      <c r="BQ773" s="89"/>
      <c r="BR773" s="89"/>
      <c r="BS773" s="89"/>
      <c r="BT773" s="89"/>
      <c r="BU773" s="89"/>
      <c r="BV773" s="89"/>
      <c r="BW773" s="89"/>
      <c r="BX773" s="89"/>
      <c r="BY773" s="89"/>
      <c r="BZ773" s="89"/>
      <c r="CA773" s="89"/>
      <c r="CB773" s="89"/>
      <c r="CC773" s="89"/>
    </row>
    <row r="774" spans="1:81" ht="9.75" customHeight="1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  <c r="AT774" s="89"/>
      <c r="AU774" s="89"/>
      <c r="AV774" s="89"/>
      <c r="AW774" s="89"/>
      <c r="AX774" s="89"/>
      <c r="AY774" s="89"/>
      <c r="AZ774" s="89"/>
      <c r="BA774" s="89"/>
      <c r="BB774" s="89"/>
      <c r="BC774" s="89"/>
      <c r="BD774" s="89"/>
      <c r="BE774" s="89"/>
      <c r="BF774" s="89"/>
      <c r="BG774" s="89"/>
      <c r="BH774" s="89"/>
      <c r="BI774" s="89"/>
      <c r="BJ774" s="89"/>
      <c r="BK774" s="89"/>
      <c r="BL774" s="89"/>
      <c r="BM774" s="89"/>
      <c r="BN774" s="89"/>
      <c r="BO774" s="89"/>
      <c r="BP774" s="89"/>
      <c r="BQ774" s="89"/>
      <c r="BR774" s="89"/>
      <c r="BS774" s="89"/>
      <c r="BT774" s="89"/>
      <c r="BU774" s="89"/>
      <c r="BV774" s="89"/>
      <c r="BW774" s="89"/>
      <c r="BX774" s="89"/>
      <c r="BY774" s="89"/>
      <c r="BZ774" s="89"/>
      <c r="CA774" s="89"/>
      <c r="CB774" s="89"/>
      <c r="CC774" s="89"/>
    </row>
    <row r="775" spans="1:81" ht="9.75" customHeight="1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  <c r="AT775" s="89"/>
      <c r="AU775" s="89"/>
      <c r="AV775" s="89"/>
      <c r="AW775" s="89"/>
      <c r="AX775" s="89"/>
      <c r="AY775" s="89"/>
      <c r="AZ775" s="89"/>
      <c r="BA775" s="89"/>
      <c r="BB775" s="89"/>
      <c r="BC775" s="89"/>
      <c r="BD775" s="89"/>
      <c r="BE775" s="89"/>
      <c r="BF775" s="89"/>
      <c r="BG775" s="89"/>
      <c r="BH775" s="89"/>
      <c r="BI775" s="89"/>
      <c r="BJ775" s="89"/>
      <c r="BK775" s="89"/>
      <c r="BL775" s="89"/>
      <c r="BM775" s="89"/>
      <c r="BN775" s="89"/>
      <c r="BO775" s="89"/>
      <c r="BP775" s="89"/>
      <c r="BQ775" s="89"/>
      <c r="BR775" s="89"/>
      <c r="BS775" s="89"/>
      <c r="BT775" s="89"/>
      <c r="BU775" s="89"/>
      <c r="BV775" s="89"/>
      <c r="BW775" s="89"/>
      <c r="BX775" s="89"/>
      <c r="BY775" s="89"/>
      <c r="BZ775" s="89"/>
      <c r="CA775" s="89"/>
      <c r="CB775" s="89"/>
      <c r="CC775" s="89"/>
    </row>
    <row r="776" spans="1:81" ht="9.75" customHeight="1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89"/>
      <c r="AP776" s="89"/>
      <c r="AQ776" s="89"/>
      <c r="AR776" s="89"/>
      <c r="AS776" s="89"/>
      <c r="AT776" s="89"/>
      <c r="AU776" s="89"/>
      <c r="AV776" s="89"/>
      <c r="AW776" s="89"/>
      <c r="AX776" s="89"/>
      <c r="AY776" s="89"/>
      <c r="AZ776" s="89"/>
      <c r="BA776" s="89"/>
      <c r="BB776" s="89"/>
      <c r="BC776" s="89"/>
      <c r="BD776" s="89"/>
      <c r="BE776" s="89"/>
      <c r="BF776" s="89"/>
      <c r="BG776" s="89"/>
      <c r="BH776" s="89"/>
      <c r="BI776" s="89"/>
      <c r="BJ776" s="89"/>
      <c r="BK776" s="89"/>
      <c r="BL776" s="89"/>
      <c r="BM776" s="89"/>
      <c r="BN776" s="89"/>
      <c r="BO776" s="89"/>
      <c r="BP776" s="89"/>
      <c r="BQ776" s="89"/>
      <c r="BR776" s="89"/>
      <c r="BS776" s="89"/>
      <c r="BT776" s="89"/>
      <c r="BU776" s="89"/>
      <c r="BV776" s="89"/>
      <c r="BW776" s="89"/>
      <c r="BX776" s="89"/>
      <c r="BY776" s="89"/>
      <c r="BZ776" s="89"/>
      <c r="CA776" s="89"/>
      <c r="CB776" s="89"/>
      <c r="CC776" s="89"/>
    </row>
    <row r="777" spans="1:81" ht="9.75" customHeight="1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  <c r="BA777" s="89"/>
      <c r="BB777" s="89"/>
      <c r="BC777" s="89"/>
      <c r="BD777" s="89"/>
      <c r="BE777" s="89"/>
      <c r="BF777" s="89"/>
      <c r="BG777" s="89"/>
      <c r="BH777" s="89"/>
      <c r="BI777" s="89"/>
      <c r="BJ777" s="89"/>
      <c r="BK777" s="89"/>
      <c r="BL777" s="89"/>
      <c r="BM777" s="89"/>
      <c r="BN777" s="89"/>
      <c r="BO777" s="89"/>
      <c r="BP777" s="89"/>
      <c r="BQ777" s="89"/>
      <c r="BR777" s="89"/>
      <c r="BS777" s="89"/>
      <c r="BT777" s="89"/>
      <c r="BU777" s="89"/>
      <c r="BV777" s="89"/>
      <c r="BW777" s="89"/>
      <c r="BX777" s="89"/>
      <c r="BY777" s="89"/>
      <c r="BZ777" s="89"/>
      <c r="CA777" s="89"/>
      <c r="CB777" s="89"/>
      <c r="CC777" s="89"/>
    </row>
    <row r="778" spans="1:81" ht="9.75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  <c r="AT778" s="89"/>
      <c r="AU778" s="89"/>
      <c r="AV778" s="89"/>
      <c r="AW778" s="89"/>
      <c r="AX778" s="89"/>
      <c r="AY778" s="89"/>
      <c r="AZ778" s="89"/>
      <c r="BA778" s="89"/>
      <c r="BB778" s="89"/>
      <c r="BC778" s="89"/>
      <c r="BD778" s="89"/>
      <c r="BE778" s="89"/>
      <c r="BF778" s="89"/>
      <c r="BG778" s="89"/>
      <c r="BH778" s="89"/>
      <c r="BI778" s="89"/>
      <c r="BJ778" s="89"/>
      <c r="BK778" s="89"/>
      <c r="BL778" s="89"/>
      <c r="BM778" s="89"/>
      <c r="BN778" s="89"/>
      <c r="BO778" s="89"/>
      <c r="BP778" s="89"/>
      <c r="BQ778" s="89"/>
      <c r="BR778" s="89"/>
      <c r="BS778" s="89"/>
      <c r="BT778" s="89"/>
      <c r="BU778" s="89"/>
      <c r="BV778" s="89"/>
      <c r="BW778" s="89"/>
      <c r="BX778" s="89"/>
      <c r="BY778" s="89"/>
      <c r="BZ778" s="89"/>
      <c r="CA778" s="89"/>
      <c r="CB778" s="89"/>
      <c r="CC778" s="89"/>
    </row>
    <row r="779" spans="1:81" ht="9.75" customHeight="1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  <c r="BA779" s="89"/>
      <c r="BB779" s="89"/>
      <c r="BC779" s="89"/>
      <c r="BD779" s="89"/>
      <c r="BE779" s="89"/>
      <c r="BF779" s="89"/>
      <c r="BG779" s="89"/>
      <c r="BH779" s="89"/>
      <c r="BI779" s="89"/>
      <c r="BJ779" s="89"/>
      <c r="BK779" s="89"/>
      <c r="BL779" s="89"/>
      <c r="BM779" s="89"/>
      <c r="BN779" s="89"/>
      <c r="BO779" s="89"/>
      <c r="BP779" s="89"/>
      <c r="BQ779" s="89"/>
      <c r="BR779" s="89"/>
      <c r="BS779" s="89"/>
      <c r="BT779" s="89"/>
      <c r="BU779" s="89"/>
      <c r="BV779" s="89"/>
      <c r="BW779" s="89"/>
      <c r="BX779" s="89"/>
      <c r="BY779" s="89"/>
      <c r="BZ779" s="89"/>
      <c r="CA779" s="89"/>
      <c r="CB779" s="89"/>
      <c r="CC779" s="89"/>
    </row>
    <row r="780" spans="1:81" ht="9.75" customHeight="1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  <c r="AT780" s="89"/>
      <c r="AU780" s="89"/>
      <c r="AV780" s="89"/>
      <c r="AW780" s="89"/>
      <c r="AX780" s="89"/>
      <c r="AY780" s="89"/>
      <c r="AZ780" s="89"/>
      <c r="BA780" s="89"/>
      <c r="BB780" s="89"/>
      <c r="BC780" s="89"/>
      <c r="BD780" s="89"/>
      <c r="BE780" s="89"/>
      <c r="BF780" s="89"/>
      <c r="BG780" s="89"/>
      <c r="BH780" s="89"/>
      <c r="BI780" s="89"/>
      <c r="BJ780" s="89"/>
      <c r="BK780" s="89"/>
      <c r="BL780" s="89"/>
      <c r="BM780" s="89"/>
      <c r="BN780" s="89"/>
      <c r="BO780" s="89"/>
      <c r="BP780" s="89"/>
      <c r="BQ780" s="89"/>
      <c r="BR780" s="89"/>
      <c r="BS780" s="89"/>
      <c r="BT780" s="89"/>
      <c r="BU780" s="89"/>
      <c r="BV780" s="89"/>
      <c r="BW780" s="89"/>
      <c r="BX780" s="89"/>
      <c r="BY780" s="89"/>
      <c r="BZ780" s="89"/>
      <c r="CA780" s="89"/>
      <c r="CB780" s="89"/>
      <c r="CC780" s="89"/>
    </row>
    <row r="781" spans="1:81" ht="9.75" customHeight="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  <c r="BA781" s="89"/>
      <c r="BB781" s="89"/>
      <c r="BC781" s="89"/>
      <c r="BD781" s="89"/>
      <c r="BE781" s="89"/>
      <c r="BF781" s="89"/>
      <c r="BG781" s="89"/>
      <c r="BH781" s="89"/>
      <c r="BI781" s="89"/>
      <c r="BJ781" s="89"/>
      <c r="BK781" s="89"/>
      <c r="BL781" s="89"/>
      <c r="BM781" s="89"/>
      <c r="BN781" s="89"/>
      <c r="BO781" s="89"/>
      <c r="BP781" s="89"/>
      <c r="BQ781" s="89"/>
      <c r="BR781" s="89"/>
      <c r="BS781" s="89"/>
      <c r="BT781" s="89"/>
      <c r="BU781" s="89"/>
      <c r="BV781" s="89"/>
      <c r="BW781" s="89"/>
      <c r="BX781" s="89"/>
      <c r="BY781" s="89"/>
      <c r="BZ781" s="89"/>
      <c r="CA781" s="89"/>
      <c r="CB781" s="89"/>
      <c r="CC781" s="89"/>
    </row>
    <row r="782" spans="1:81" ht="9.75" customHeight="1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  <c r="BA782" s="89"/>
      <c r="BB782" s="89"/>
      <c r="BC782" s="89"/>
      <c r="BD782" s="89"/>
      <c r="BE782" s="89"/>
      <c r="BF782" s="89"/>
      <c r="BG782" s="89"/>
      <c r="BH782" s="89"/>
      <c r="BI782" s="89"/>
      <c r="BJ782" s="89"/>
      <c r="BK782" s="89"/>
      <c r="BL782" s="89"/>
      <c r="BM782" s="89"/>
      <c r="BN782" s="89"/>
      <c r="BO782" s="89"/>
      <c r="BP782" s="89"/>
      <c r="BQ782" s="89"/>
      <c r="BR782" s="89"/>
      <c r="BS782" s="89"/>
      <c r="BT782" s="89"/>
      <c r="BU782" s="89"/>
      <c r="BV782" s="89"/>
      <c r="BW782" s="89"/>
      <c r="BX782" s="89"/>
      <c r="BY782" s="89"/>
      <c r="BZ782" s="89"/>
      <c r="CA782" s="89"/>
      <c r="CB782" s="89"/>
      <c r="CC782" s="89"/>
    </row>
    <row r="783" spans="1:81" ht="9.75" customHeight="1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  <c r="AT783" s="89"/>
      <c r="AU783" s="89"/>
      <c r="AV783" s="89"/>
      <c r="AW783" s="89"/>
      <c r="AX783" s="89"/>
      <c r="AY783" s="89"/>
      <c r="AZ783" s="89"/>
      <c r="BA783" s="89"/>
      <c r="BB783" s="89"/>
      <c r="BC783" s="89"/>
      <c r="BD783" s="89"/>
      <c r="BE783" s="89"/>
      <c r="BF783" s="89"/>
      <c r="BG783" s="89"/>
      <c r="BH783" s="89"/>
      <c r="BI783" s="89"/>
      <c r="BJ783" s="89"/>
      <c r="BK783" s="89"/>
      <c r="BL783" s="89"/>
      <c r="BM783" s="89"/>
      <c r="BN783" s="89"/>
      <c r="BO783" s="89"/>
      <c r="BP783" s="89"/>
      <c r="BQ783" s="89"/>
      <c r="BR783" s="89"/>
      <c r="BS783" s="89"/>
      <c r="BT783" s="89"/>
      <c r="BU783" s="89"/>
      <c r="BV783" s="89"/>
      <c r="BW783" s="89"/>
      <c r="BX783" s="89"/>
      <c r="BY783" s="89"/>
      <c r="BZ783" s="89"/>
      <c r="CA783" s="89"/>
      <c r="CB783" s="89"/>
      <c r="CC783" s="89"/>
    </row>
    <row r="784" spans="1:81" ht="9.75" customHeight="1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  <c r="AT784" s="89"/>
      <c r="AU784" s="89"/>
      <c r="AV784" s="89"/>
      <c r="AW784" s="89"/>
      <c r="AX784" s="89"/>
      <c r="AY784" s="89"/>
      <c r="AZ784" s="89"/>
      <c r="BA784" s="89"/>
      <c r="BB784" s="89"/>
      <c r="BC784" s="89"/>
      <c r="BD784" s="89"/>
      <c r="BE784" s="89"/>
      <c r="BF784" s="89"/>
      <c r="BG784" s="89"/>
      <c r="BH784" s="89"/>
      <c r="BI784" s="89"/>
      <c r="BJ784" s="89"/>
      <c r="BK784" s="89"/>
      <c r="BL784" s="89"/>
      <c r="BM784" s="89"/>
      <c r="BN784" s="89"/>
      <c r="BO784" s="89"/>
      <c r="BP784" s="89"/>
      <c r="BQ784" s="89"/>
      <c r="BR784" s="89"/>
      <c r="BS784" s="89"/>
      <c r="BT784" s="89"/>
      <c r="BU784" s="89"/>
      <c r="BV784" s="89"/>
      <c r="BW784" s="89"/>
      <c r="BX784" s="89"/>
      <c r="BY784" s="89"/>
      <c r="BZ784" s="89"/>
      <c r="CA784" s="89"/>
      <c r="CB784" s="89"/>
      <c r="CC784" s="89"/>
    </row>
    <row r="785" spans="1:81" ht="9.75" customHeight="1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89"/>
      <c r="AO785" s="89"/>
      <c r="AP785" s="89"/>
      <c r="AQ785" s="89"/>
      <c r="AR785" s="89"/>
      <c r="AS785" s="89"/>
      <c r="AT785" s="89"/>
      <c r="AU785" s="89"/>
      <c r="AV785" s="89"/>
      <c r="AW785" s="89"/>
      <c r="AX785" s="89"/>
      <c r="AY785" s="89"/>
      <c r="AZ785" s="89"/>
      <c r="BA785" s="89"/>
      <c r="BB785" s="89"/>
      <c r="BC785" s="89"/>
      <c r="BD785" s="89"/>
      <c r="BE785" s="89"/>
      <c r="BF785" s="89"/>
      <c r="BG785" s="89"/>
      <c r="BH785" s="89"/>
      <c r="BI785" s="89"/>
      <c r="BJ785" s="89"/>
      <c r="BK785" s="89"/>
      <c r="BL785" s="89"/>
      <c r="BM785" s="89"/>
      <c r="BN785" s="89"/>
      <c r="BO785" s="89"/>
      <c r="BP785" s="89"/>
      <c r="BQ785" s="89"/>
      <c r="BR785" s="89"/>
      <c r="BS785" s="89"/>
      <c r="BT785" s="89"/>
      <c r="BU785" s="89"/>
      <c r="BV785" s="89"/>
      <c r="BW785" s="89"/>
      <c r="BX785" s="89"/>
      <c r="BY785" s="89"/>
      <c r="BZ785" s="89"/>
      <c r="CA785" s="89"/>
      <c r="CB785" s="89"/>
      <c r="CC785" s="89"/>
    </row>
    <row r="786" spans="1:81" ht="9.75" customHeight="1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  <c r="AT786" s="89"/>
      <c r="AU786" s="89"/>
      <c r="AV786" s="89"/>
      <c r="AW786" s="89"/>
      <c r="AX786" s="89"/>
      <c r="AY786" s="89"/>
      <c r="AZ786" s="89"/>
      <c r="BA786" s="89"/>
      <c r="BB786" s="89"/>
      <c r="BC786" s="89"/>
      <c r="BD786" s="89"/>
      <c r="BE786" s="89"/>
      <c r="BF786" s="89"/>
      <c r="BG786" s="89"/>
      <c r="BH786" s="89"/>
      <c r="BI786" s="89"/>
      <c r="BJ786" s="89"/>
      <c r="BK786" s="89"/>
      <c r="BL786" s="89"/>
      <c r="BM786" s="89"/>
      <c r="BN786" s="89"/>
      <c r="BO786" s="89"/>
      <c r="BP786" s="89"/>
      <c r="BQ786" s="89"/>
      <c r="BR786" s="89"/>
      <c r="BS786" s="89"/>
      <c r="BT786" s="89"/>
      <c r="BU786" s="89"/>
      <c r="BV786" s="89"/>
      <c r="BW786" s="89"/>
      <c r="BX786" s="89"/>
      <c r="BY786" s="89"/>
      <c r="BZ786" s="89"/>
      <c r="CA786" s="89"/>
      <c r="CB786" s="89"/>
      <c r="CC786" s="89"/>
    </row>
    <row r="787" spans="1:81" ht="9.75" customHeight="1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  <c r="AT787" s="89"/>
      <c r="AU787" s="89"/>
      <c r="AV787" s="89"/>
      <c r="AW787" s="89"/>
      <c r="AX787" s="89"/>
      <c r="AY787" s="89"/>
      <c r="AZ787" s="89"/>
      <c r="BA787" s="89"/>
      <c r="BB787" s="89"/>
      <c r="BC787" s="89"/>
      <c r="BD787" s="89"/>
      <c r="BE787" s="89"/>
      <c r="BF787" s="89"/>
      <c r="BG787" s="89"/>
      <c r="BH787" s="89"/>
      <c r="BI787" s="89"/>
      <c r="BJ787" s="89"/>
      <c r="BK787" s="89"/>
      <c r="BL787" s="89"/>
      <c r="BM787" s="89"/>
      <c r="BN787" s="89"/>
      <c r="BO787" s="89"/>
      <c r="BP787" s="89"/>
      <c r="BQ787" s="89"/>
      <c r="BR787" s="89"/>
      <c r="BS787" s="89"/>
      <c r="BT787" s="89"/>
      <c r="BU787" s="89"/>
      <c r="BV787" s="89"/>
      <c r="BW787" s="89"/>
      <c r="BX787" s="89"/>
      <c r="BY787" s="89"/>
      <c r="BZ787" s="89"/>
      <c r="CA787" s="89"/>
      <c r="CB787" s="89"/>
      <c r="CC787" s="89"/>
    </row>
    <row r="788" spans="1:81" ht="9.75" customHeight="1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  <c r="BA788" s="89"/>
      <c r="BB788" s="89"/>
      <c r="BC788" s="89"/>
      <c r="BD788" s="89"/>
      <c r="BE788" s="89"/>
      <c r="BF788" s="89"/>
      <c r="BG788" s="89"/>
      <c r="BH788" s="89"/>
      <c r="BI788" s="89"/>
      <c r="BJ788" s="89"/>
      <c r="BK788" s="89"/>
      <c r="BL788" s="89"/>
      <c r="BM788" s="89"/>
      <c r="BN788" s="89"/>
      <c r="BO788" s="89"/>
      <c r="BP788" s="89"/>
      <c r="BQ788" s="89"/>
      <c r="BR788" s="89"/>
      <c r="BS788" s="89"/>
      <c r="BT788" s="89"/>
      <c r="BU788" s="89"/>
      <c r="BV788" s="89"/>
      <c r="BW788" s="89"/>
      <c r="BX788" s="89"/>
      <c r="BY788" s="89"/>
      <c r="BZ788" s="89"/>
      <c r="CA788" s="89"/>
      <c r="CB788" s="89"/>
      <c r="CC788" s="89"/>
    </row>
    <row r="789" spans="1:81" ht="9.75" customHeight="1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  <c r="AT789" s="89"/>
      <c r="AU789" s="89"/>
      <c r="AV789" s="89"/>
      <c r="AW789" s="89"/>
      <c r="AX789" s="89"/>
      <c r="AY789" s="89"/>
      <c r="AZ789" s="89"/>
      <c r="BA789" s="89"/>
      <c r="BB789" s="89"/>
      <c r="BC789" s="89"/>
      <c r="BD789" s="89"/>
      <c r="BE789" s="89"/>
      <c r="BF789" s="89"/>
      <c r="BG789" s="89"/>
      <c r="BH789" s="89"/>
      <c r="BI789" s="89"/>
      <c r="BJ789" s="89"/>
      <c r="BK789" s="89"/>
      <c r="BL789" s="89"/>
      <c r="BM789" s="89"/>
      <c r="BN789" s="89"/>
      <c r="BO789" s="89"/>
      <c r="BP789" s="89"/>
      <c r="BQ789" s="89"/>
      <c r="BR789" s="89"/>
      <c r="BS789" s="89"/>
      <c r="BT789" s="89"/>
      <c r="BU789" s="89"/>
      <c r="BV789" s="89"/>
      <c r="BW789" s="89"/>
      <c r="BX789" s="89"/>
      <c r="BY789" s="89"/>
      <c r="BZ789" s="89"/>
      <c r="CA789" s="89"/>
      <c r="CB789" s="89"/>
      <c r="CC789" s="89"/>
    </row>
    <row r="790" spans="1:81" ht="9.75" customHeight="1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89"/>
      <c r="AO790" s="89"/>
      <c r="AP790" s="89"/>
      <c r="AQ790" s="89"/>
      <c r="AR790" s="89"/>
      <c r="AS790" s="89"/>
      <c r="AT790" s="89"/>
      <c r="AU790" s="89"/>
      <c r="AV790" s="89"/>
      <c r="AW790" s="89"/>
      <c r="AX790" s="89"/>
      <c r="AY790" s="89"/>
      <c r="AZ790" s="89"/>
      <c r="BA790" s="89"/>
      <c r="BB790" s="89"/>
      <c r="BC790" s="89"/>
      <c r="BD790" s="89"/>
      <c r="BE790" s="89"/>
      <c r="BF790" s="89"/>
      <c r="BG790" s="89"/>
      <c r="BH790" s="89"/>
      <c r="BI790" s="89"/>
      <c r="BJ790" s="89"/>
      <c r="BK790" s="89"/>
      <c r="BL790" s="89"/>
      <c r="BM790" s="89"/>
      <c r="BN790" s="89"/>
      <c r="BO790" s="89"/>
      <c r="BP790" s="89"/>
      <c r="BQ790" s="89"/>
      <c r="BR790" s="89"/>
      <c r="BS790" s="89"/>
      <c r="BT790" s="89"/>
      <c r="BU790" s="89"/>
      <c r="BV790" s="89"/>
      <c r="BW790" s="89"/>
      <c r="BX790" s="89"/>
      <c r="BY790" s="89"/>
      <c r="BZ790" s="89"/>
      <c r="CA790" s="89"/>
      <c r="CB790" s="89"/>
      <c r="CC790" s="89"/>
    </row>
    <row r="791" spans="1:81" ht="9.75" customHeight="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  <c r="AT791" s="89"/>
      <c r="AU791" s="89"/>
      <c r="AV791" s="89"/>
      <c r="AW791" s="89"/>
      <c r="AX791" s="89"/>
      <c r="AY791" s="89"/>
      <c r="AZ791" s="89"/>
      <c r="BA791" s="89"/>
      <c r="BB791" s="89"/>
      <c r="BC791" s="89"/>
      <c r="BD791" s="89"/>
      <c r="BE791" s="89"/>
      <c r="BF791" s="89"/>
      <c r="BG791" s="89"/>
      <c r="BH791" s="89"/>
      <c r="BI791" s="89"/>
      <c r="BJ791" s="89"/>
      <c r="BK791" s="89"/>
      <c r="BL791" s="89"/>
      <c r="BM791" s="89"/>
      <c r="BN791" s="89"/>
      <c r="BO791" s="89"/>
      <c r="BP791" s="89"/>
      <c r="BQ791" s="89"/>
      <c r="BR791" s="89"/>
      <c r="BS791" s="89"/>
      <c r="BT791" s="89"/>
      <c r="BU791" s="89"/>
      <c r="BV791" s="89"/>
      <c r="BW791" s="89"/>
      <c r="BX791" s="89"/>
      <c r="BY791" s="89"/>
      <c r="BZ791" s="89"/>
      <c r="CA791" s="89"/>
      <c r="CB791" s="89"/>
      <c r="CC791" s="89"/>
    </row>
    <row r="792" spans="1:81" ht="9.75" customHeight="1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  <c r="AT792" s="89"/>
      <c r="AU792" s="89"/>
      <c r="AV792" s="89"/>
      <c r="AW792" s="89"/>
      <c r="AX792" s="89"/>
      <c r="AY792" s="89"/>
      <c r="AZ792" s="89"/>
      <c r="BA792" s="89"/>
      <c r="BB792" s="89"/>
      <c r="BC792" s="89"/>
      <c r="BD792" s="89"/>
      <c r="BE792" s="89"/>
      <c r="BF792" s="89"/>
      <c r="BG792" s="89"/>
      <c r="BH792" s="89"/>
      <c r="BI792" s="89"/>
      <c r="BJ792" s="89"/>
      <c r="BK792" s="89"/>
      <c r="BL792" s="89"/>
      <c r="BM792" s="89"/>
      <c r="BN792" s="89"/>
      <c r="BO792" s="89"/>
      <c r="BP792" s="89"/>
      <c r="BQ792" s="89"/>
      <c r="BR792" s="89"/>
      <c r="BS792" s="89"/>
      <c r="BT792" s="89"/>
      <c r="BU792" s="89"/>
      <c r="BV792" s="89"/>
      <c r="BW792" s="89"/>
      <c r="BX792" s="89"/>
      <c r="BY792" s="89"/>
      <c r="BZ792" s="89"/>
      <c r="CA792" s="89"/>
      <c r="CB792" s="89"/>
      <c r="CC792" s="89"/>
    </row>
    <row r="793" spans="1:81" ht="9.75" customHeight="1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  <c r="AT793" s="89"/>
      <c r="AU793" s="89"/>
      <c r="AV793" s="89"/>
      <c r="AW793" s="89"/>
      <c r="AX793" s="89"/>
      <c r="AY793" s="89"/>
      <c r="AZ793" s="89"/>
      <c r="BA793" s="89"/>
      <c r="BB793" s="89"/>
      <c r="BC793" s="89"/>
      <c r="BD793" s="89"/>
      <c r="BE793" s="89"/>
      <c r="BF793" s="89"/>
      <c r="BG793" s="89"/>
      <c r="BH793" s="89"/>
      <c r="BI793" s="89"/>
      <c r="BJ793" s="89"/>
      <c r="BK793" s="89"/>
      <c r="BL793" s="89"/>
      <c r="BM793" s="89"/>
      <c r="BN793" s="89"/>
      <c r="BO793" s="89"/>
      <c r="BP793" s="89"/>
      <c r="BQ793" s="89"/>
      <c r="BR793" s="89"/>
      <c r="BS793" s="89"/>
      <c r="BT793" s="89"/>
      <c r="BU793" s="89"/>
      <c r="BV793" s="89"/>
      <c r="BW793" s="89"/>
      <c r="BX793" s="89"/>
      <c r="BY793" s="89"/>
      <c r="BZ793" s="89"/>
      <c r="CA793" s="89"/>
      <c r="CB793" s="89"/>
      <c r="CC793" s="89"/>
    </row>
    <row r="794" spans="1:81" ht="9.75" customHeight="1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  <c r="AT794" s="89"/>
      <c r="AU794" s="89"/>
      <c r="AV794" s="89"/>
      <c r="AW794" s="89"/>
      <c r="AX794" s="89"/>
      <c r="AY794" s="89"/>
      <c r="AZ794" s="89"/>
      <c r="BA794" s="89"/>
      <c r="BB794" s="89"/>
      <c r="BC794" s="89"/>
      <c r="BD794" s="89"/>
      <c r="BE794" s="89"/>
      <c r="BF794" s="89"/>
      <c r="BG794" s="89"/>
      <c r="BH794" s="89"/>
      <c r="BI794" s="89"/>
      <c r="BJ794" s="89"/>
      <c r="BK794" s="89"/>
      <c r="BL794" s="89"/>
      <c r="BM794" s="89"/>
      <c r="BN794" s="89"/>
      <c r="BO794" s="89"/>
      <c r="BP794" s="89"/>
      <c r="BQ794" s="89"/>
      <c r="BR794" s="89"/>
      <c r="BS794" s="89"/>
      <c r="BT794" s="89"/>
      <c r="BU794" s="89"/>
      <c r="BV794" s="89"/>
      <c r="BW794" s="89"/>
      <c r="BX794" s="89"/>
      <c r="BY794" s="89"/>
      <c r="BZ794" s="89"/>
      <c r="CA794" s="89"/>
      <c r="CB794" s="89"/>
      <c r="CC794" s="89"/>
    </row>
    <row r="795" spans="1:81" ht="9.75" customHeight="1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  <c r="AT795" s="89"/>
      <c r="AU795" s="89"/>
      <c r="AV795" s="89"/>
      <c r="AW795" s="89"/>
      <c r="AX795" s="89"/>
      <c r="AY795" s="89"/>
      <c r="AZ795" s="89"/>
      <c r="BA795" s="89"/>
      <c r="BB795" s="89"/>
      <c r="BC795" s="89"/>
      <c r="BD795" s="89"/>
      <c r="BE795" s="89"/>
      <c r="BF795" s="89"/>
      <c r="BG795" s="89"/>
      <c r="BH795" s="89"/>
      <c r="BI795" s="89"/>
      <c r="BJ795" s="89"/>
      <c r="BK795" s="89"/>
      <c r="BL795" s="89"/>
      <c r="BM795" s="89"/>
      <c r="BN795" s="89"/>
      <c r="BO795" s="89"/>
      <c r="BP795" s="89"/>
      <c r="BQ795" s="89"/>
      <c r="BR795" s="89"/>
      <c r="BS795" s="89"/>
      <c r="BT795" s="89"/>
      <c r="BU795" s="89"/>
      <c r="BV795" s="89"/>
      <c r="BW795" s="89"/>
      <c r="BX795" s="89"/>
      <c r="BY795" s="89"/>
      <c r="BZ795" s="89"/>
      <c r="CA795" s="89"/>
      <c r="CB795" s="89"/>
      <c r="CC795" s="89"/>
    </row>
    <row r="796" spans="1:81" ht="9.75" customHeight="1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89"/>
      <c r="AP796" s="89"/>
      <c r="AQ796" s="89"/>
      <c r="AR796" s="89"/>
      <c r="AS796" s="89"/>
      <c r="AT796" s="89"/>
      <c r="AU796" s="89"/>
      <c r="AV796" s="89"/>
      <c r="AW796" s="89"/>
      <c r="AX796" s="89"/>
      <c r="AY796" s="89"/>
      <c r="AZ796" s="89"/>
      <c r="BA796" s="89"/>
      <c r="BB796" s="89"/>
      <c r="BC796" s="89"/>
      <c r="BD796" s="89"/>
      <c r="BE796" s="89"/>
      <c r="BF796" s="89"/>
      <c r="BG796" s="89"/>
      <c r="BH796" s="89"/>
      <c r="BI796" s="89"/>
      <c r="BJ796" s="89"/>
      <c r="BK796" s="89"/>
      <c r="BL796" s="89"/>
      <c r="BM796" s="89"/>
      <c r="BN796" s="89"/>
      <c r="BO796" s="89"/>
      <c r="BP796" s="89"/>
      <c r="BQ796" s="89"/>
      <c r="BR796" s="89"/>
      <c r="BS796" s="89"/>
      <c r="BT796" s="89"/>
      <c r="BU796" s="89"/>
      <c r="BV796" s="89"/>
      <c r="BW796" s="89"/>
      <c r="BX796" s="89"/>
      <c r="BY796" s="89"/>
      <c r="BZ796" s="89"/>
      <c r="CA796" s="89"/>
      <c r="CB796" s="89"/>
      <c r="CC796" s="89"/>
    </row>
    <row r="797" spans="1:81" ht="9.75" customHeight="1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  <c r="AT797" s="89"/>
      <c r="AU797" s="89"/>
      <c r="AV797" s="89"/>
      <c r="AW797" s="89"/>
      <c r="AX797" s="89"/>
      <c r="AY797" s="89"/>
      <c r="AZ797" s="89"/>
      <c r="BA797" s="89"/>
      <c r="BB797" s="89"/>
      <c r="BC797" s="89"/>
      <c r="BD797" s="89"/>
      <c r="BE797" s="89"/>
      <c r="BF797" s="89"/>
      <c r="BG797" s="89"/>
      <c r="BH797" s="89"/>
      <c r="BI797" s="89"/>
      <c r="BJ797" s="89"/>
      <c r="BK797" s="89"/>
      <c r="BL797" s="89"/>
      <c r="BM797" s="89"/>
      <c r="BN797" s="89"/>
      <c r="BO797" s="89"/>
      <c r="BP797" s="89"/>
      <c r="BQ797" s="89"/>
      <c r="BR797" s="89"/>
      <c r="BS797" s="89"/>
      <c r="BT797" s="89"/>
      <c r="BU797" s="89"/>
      <c r="BV797" s="89"/>
      <c r="BW797" s="89"/>
      <c r="BX797" s="89"/>
      <c r="BY797" s="89"/>
      <c r="BZ797" s="89"/>
      <c r="CA797" s="89"/>
      <c r="CB797" s="89"/>
      <c r="CC797" s="89"/>
    </row>
    <row r="798" spans="1:81" ht="9.75" customHeight="1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  <c r="AT798" s="89"/>
      <c r="AU798" s="89"/>
      <c r="AV798" s="89"/>
      <c r="AW798" s="89"/>
      <c r="AX798" s="89"/>
      <c r="AY798" s="89"/>
      <c r="AZ798" s="89"/>
      <c r="BA798" s="89"/>
      <c r="BB798" s="89"/>
      <c r="BC798" s="89"/>
      <c r="BD798" s="89"/>
      <c r="BE798" s="89"/>
      <c r="BF798" s="89"/>
      <c r="BG798" s="89"/>
      <c r="BH798" s="89"/>
      <c r="BI798" s="89"/>
      <c r="BJ798" s="89"/>
      <c r="BK798" s="89"/>
      <c r="BL798" s="89"/>
      <c r="BM798" s="89"/>
      <c r="BN798" s="89"/>
      <c r="BO798" s="89"/>
      <c r="BP798" s="89"/>
      <c r="BQ798" s="89"/>
      <c r="BR798" s="89"/>
      <c r="BS798" s="89"/>
      <c r="BT798" s="89"/>
      <c r="BU798" s="89"/>
      <c r="BV798" s="89"/>
      <c r="BW798" s="89"/>
      <c r="BX798" s="89"/>
      <c r="BY798" s="89"/>
      <c r="BZ798" s="89"/>
      <c r="CA798" s="89"/>
      <c r="CB798" s="89"/>
      <c r="CC798" s="89"/>
    </row>
    <row r="799" spans="1:81" ht="9.75" customHeight="1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  <c r="AT799" s="89"/>
      <c r="AU799" s="89"/>
      <c r="AV799" s="89"/>
      <c r="AW799" s="89"/>
      <c r="AX799" s="89"/>
      <c r="AY799" s="89"/>
      <c r="AZ799" s="89"/>
      <c r="BA799" s="89"/>
      <c r="BB799" s="89"/>
      <c r="BC799" s="89"/>
      <c r="BD799" s="89"/>
      <c r="BE799" s="89"/>
      <c r="BF799" s="89"/>
      <c r="BG799" s="89"/>
      <c r="BH799" s="89"/>
      <c r="BI799" s="89"/>
      <c r="BJ799" s="89"/>
      <c r="BK799" s="89"/>
      <c r="BL799" s="89"/>
      <c r="BM799" s="89"/>
      <c r="BN799" s="89"/>
      <c r="BO799" s="89"/>
      <c r="BP799" s="89"/>
      <c r="BQ799" s="89"/>
      <c r="BR799" s="89"/>
      <c r="BS799" s="89"/>
      <c r="BT799" s="89"/>
      <c r="BU799" s="89"/>
      <c r="BV799" s="89"/>
      <c r="BW799" s="89"/>
      <c r="BX799" s="89"/>
      <c r="BY799" s="89"/>
      <c r="BZ799" s="89"/>
      <c r="CA799" s="89"/>
      <c r="CB799" s="89"/>
      <c r="CC799" s="89"/>
    </row>
    <row r="800" spans="1:81" ht="9.75" customHeight="1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89"/>
      <c r="AP800" s="89"/>
      <c r="AQ800" s="89"/>
      <c r="AR800" s="89"/>
      <c r="AS800" s="89"/>
      <c r="AT800" s="89"/>
      <c r="AU800" s="89"/>
      <c r="AV800" s="89"/>
      <c r="AW800" s="89"/>
      <c r="AX800" s="89"/>
      <c r="AY800" s="89"/>
      <c r="AZ800" s="89"/>
      <c r="BA800" s="89"/>
      <c r="BB800" s="89"/>
      <c r="BC800" s="89"/>
      <c r="BD800" s="89"/>
      <c r="BE800" s="89"/>
      <c r="BF800" s="89"/>
      <c r="BG800" s="89"/>
      <c r="BH800" s="89"/>
      <c r="BI800" s="89"/>
      <c r="BJ800" s="89"/>
      <c r="BK800" s="89"/>
      <c r="BL800" s="89"/>
      <c r="BM800" s="89"/>
      <c r="BN800" s="89"/>
      <c r="BO800" s="89"/>
      <c r="BP800" s="89"/>
      <c r="BQ800" s="89"/>
      <c r="BR800" s="89"/>
      <c r="BS800" s="89"/>
      <c r="BT800" s="89"/>
      <c r="BU800" s="89"/>
      <c r="BV800" s="89"/>
      <c r="BW800" s="89"/>
      <c r="BX800" s="89"/>
      <c r="BY800" s="89"/>
      <c r="BZ800" s="89"/>
      <c r="CA800" s="89"/>
      <c r="CB800" s="89"/>
      <c r="CC800" s="89"/>
    </row>
    <row r="801" spans="1:81" ht="9.75" customHeight="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89"/>
      <c r="AP801" s="89"/>
      <c r="AQ801" s="89"/>
      <c r="AR801" s="89"/>
      <c r="AS801" s="89"/>
      <c r="AT801" s="89"/>
      <c r="AU801" s="89"/>
      <c r="AV801" s="89"/>
      <c r="AW801" s="89"/>
      <c r="AX801" s="89"/>
      <c r="AY801" s="89"/>
      <c r="AZ801" s="89"/>
      <c r="BA801" s="89"/>
      <c r="BB801" s="89"/>
      <c r="BC801" s="89"/>
      <c r="BD801" s="89"/>
      <c r="BE801" s="89"/>
      <c r="BF801" s="89"/>
      <c r="BG801" s="89"/>
      <c r="BH801" s="89"/>
      <c r="BI801" s="89"/>
      <c r="BJ801" s="89"/>
      <c r="BK801" s="89"/>
      <c r="BL801" s="89"/>
      <c r="BM801" s="89"/>
      <c r="BN801" s="89"/>
      <c r="BO801" s="89"/>
      <c r="BP801" s="89"/>
      <c r="BQ801" s="89"/>
      <c r="BR801" s="89"/>
      <c r="BS801" s="89"/>
      <c r="BT801" s="89"/>
      <c r="BU801" s="89"/>
      <c r="BV801" s="89"/>
      <c r="BW801" s="89"/>
      <c r="BX801" s="89"/>
      <c r="BY801" s="89"/>
      <c r="BZ801" s="89"/>
      <c r="CA801" s="89"/>
      <c r="CB801" s="89"/>
      <c r="CC801" s="89"/>
    </row>
    <row r="802" spans="1:81" ht="9.75" customHeight="1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  <c r="BA802" s="89"/>
      <c r="BB802" s="89"/>
      <c r="BC802" s="89"/>
      <c r="BD802" s="89"/>
      <c r="BE802" s="89"/>
      <c r="BF802" s="89"/>
      <c r="BG802" s="89"/>
      <c r="BH802" s="89"/>
      <c r="BI802" s="89"/>
      <c r="BJ802" s="89"/>
      <c r="BK802" s="89"/>
      <c r="BL802" s="89"/>
      <c r="BM802" s="89"/>
      <c r="BN802" s="89"/>
      <c r="BO802" s="89"/>
      <c r="BP802" s="89"/>
      <c r="BQ802" s="89"/>
      <c r="BR802" s="89"/>
      <c r="BS802" s="89"/>
      <c r="BT802" s="89"/>
      <c r="BU802" s="89"/>
      <c r="BV802" s="89"/>
      <c r="BW802" s="89"/>
      <c r="BX802" s="89"/>
      <c r="BY802" s="89"/>
      <c r="BZ802" s="89"/>
      <c r="CA802" s="89"/>
      <c r="CB802" s="89"/>
      <c r="CC802" s="89"/>
    </row>
    <row r="803" spans="1:81" ht="9.75" customHeight="1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  <c r="AT803" s="89"/>
      <c r="AU803" s="89"/>
      <c r="AV803" s="89"/>
      <c r="AW803" s="89"/>
      <c r="AX803" s="89"/>
      <c r="AY803" s="89"/>
      <c r="AZ803" s="89"/>
      <c r="BA803" s="89"/>
      <c r="BB803" s="89"/>
      <c r="BC803" s="89"/>
      <c r="BD803" s="89"/>
      <c r="BE803" s="89"/>
      <c r="BF803" s="89"/>
      <c r="BG803" s="89"/>
      <c r="BH803" s="89"/>
      <c r="BI803" s="89"/>
      <c r="BJ803" s="89"/>
      <c r="BK803" s="89"/>
      <c r="BL803" s="89"/>
      <c r="BM803" s="89"/>
      <c r="BN803" s="89"/>
      <c r="BO803" s="89"/>
      <c r="BP803" s="89"/>
      <c r="BQ803" s="89"/>
      <c r="BR803" s="89"/>
      <c r="BS803" s="89"/>
      <c r="BT803" s="89"/>
      <c r="BU803" s="89"/>
      <c r="BV803" s="89"/>
      <c r="BW803" s="89"/>
      <c r="BX803" s="89"/>
      <c r="BY803" s="89"/>
      <c r="BZ803" s="89"/>
      <c r="CA803" s="89"/>
      <c r="CB803" s="89"/>
      <c r="CC803" s="89"/>
    </row>
    <row r="804" spans="1:81" ht="9.75" customHeight="1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89"/>
      <c r="AP804" s="89"/>
      <c r="AQ804" s="89"/>
      <c r="AR804" s="89"/>
      <c r="AS804" s="89"/>
      <c r="AT804" s="89"/>
      <c r="AU804" s="89"/>
      <c r="AV804" s="89"/>
      <c r="AW804" s="89"/>
      <c r="AX804" s="89"/>
      <c r="AY804" s="89"/>
      <c r="AZ804" s="89"/>
      <c r="BA804" s="89"/>
      <c r="BB804" s="89"/>
      <c r="BC804" s="89"/>
      <c r="BD804" s="89"/>
      <c r="BE804" s="89"/>
      <c r="BF804" s="89"/>
      <c r="BG804" s="89"/>
      <c r="BH804" s="89"/>
      <c r="BI804" s="89"/>
      <c r="BJ804" s="89"/>
      <c r="BK804" s="89"/>
      <c r="BL804" s="89"/>
      <c r="BM804" s="89"/>
      <c r="BN804" s="89"/>
      <c r="BO804" s="89"/>
      <c r="BP804" s="89"/>
      <c r="BQ804" s="89"/>
      <c r="BR804" s="89"/>
      <c r="BS804" s="89"/>
      <c r="BT804" s="89"/>
      <c r="BU804" s="89"/>
      <c r="BV804" s="89"/>
      <c r="BW804" s="89"/>
      <c r="BX804" s="89"/>
      <c r="BY804" s="89"/>
      <c r="BZ804" s="89"/>
      <c r="CA804" s="89"/>
      <c r="CB804" s="89"/>
      <c r="CC804" s="89"/>
    </row>
    <row r="805" spans="1:81" ht="9.75" customHeight="1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  <c r="AF805" s="89"/>
      <c r="AG805" s="89"/>
      <c r="AH805" s="89"/>
      <c r="AI805" s="89"/>
      <c r="AJ805" s="89"/>
      <c r="AK805" s="89"/>
      <c r="AL805" s="89"/>
      <c r="AM805" s="89"/>
      <c r="AN805" s="89"/>
      <c r="AO805" s="89"/>
      <c r="AP805" s="89"/>
      <c r="AQ805" s="89"/>
      <c r="AR805" s="89"/>
      <c r="AS805" s="89"/>
      <c r="AT805" s="89"/>
      <c r="AU805" s="89"/>
      <c r="AV805" s="89"/>
      <c r="AW805" s="89"/>
      <c r="AX805" s="89"/>
      <c r="AY805" s="89"/>
      <c r="AZ805" s="89"/>
      <c r="BA805" s="89"/>
      <c r="BB805" s="89"/>
      <c r="BC805" s="89"/>
      <c r="BD805" s="89"/>
      <c r="BE805" s="89"/>
      <c r="BF805" s="89"/>
      <c r="BG805" s="89"/>
      <c r="BH805" s="89"/>
      <c r="BI805" s="89"/>
      <c r="BJ805" s="89"/>
      <c r="BK805" s="89"/>
      <c r="BL805" s="89"/>
      <c r="BM805" s="89"/>
      <c r="BN805" s="89"/>
      <c r="BO805" s="89"/>
      <c r="BP805" s="89"/>
      <c r="BQ805" s="89"/>
      <c r="BR805" s="89"/>
      <c r="BS805" s="89"/>
      <c r="BT805" s="89"/>
      <c r="BU805" s="89"/>
      <c r="BV805" s="89"/>
      <c r="BW805" s="89"/>
      <c r="BX805" s="89"/>
      <c r="BY805" s="89"/>
      <c r="BZ805" s="89"/>
      <c r="CA805" s="89"/>
      <c r="CB805" s="89"/>
      <c r="CC805" s="89"/>
    </row>
    <row r="806" spans="1:81" ht="9.75" customHeight="1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89"/>
      <c r="AO806" s="89"/>
      <c r="AP806" s="89"/>
      <c r="AQ806" s="89"/>
      <c r="AR806" s="89"/>
      <c r="AS806" s="89"/>
      <c r="AT806" s="89"/>
      <c r="AU806" s="89"/>
      <c r="AV806" s="89"/>
      <c r="AW806" s="89"/>
      <c r="AX806" s="89"/>
      <c r="AY806" s="89"/>
      <c r="AZ806" s="89"/>
      <c r="BA806" s="89"/>
      <c r="BB806" s="89"/>
      <c r="BC806" s="89"/>
      <c r="BD806" s="89"/>
      <c r="BE806" s="89"/>
      <c r="BF806" s="89"/>
      <c r="BG806" s="89"/>
      <c r="BH806" s="89"/>
      <c r="BI806" s="89"/>
      <c r="BJ806" s="89"/>
      <c r="BK806" s="89"/>
      <c r="BL806" s="89"/>
      <c r="BM806" s="89"/>
      <c r="BN806" s="89"/>
      <c r="BO806" s="89"/>
      <c r="BP806" s="89"/>
      <c r="BQ806" s="89"/>
      <c r="BR806" s="89"/>
      <c r="BS806" s="89"/>
      <c r="BT806" s="89"/>
      <c r="BU806" s="89"/>
      <c r="BV806" s="89"/>
      <c r="BW806" s="89"/>
      <c r="BX806" s="89"/>
      <c r="BY806" s="89"/>
      <c r="BZ806" s="89"/>
      <c r="CA806" s="89"/>
      <c r="CB806" s="89"/>
      <c r="CC806" s="89"/>
    </row>
    <row r="807" spans="1:81" ht="9.75" customHeight="1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89"/>
      <c r="AO807" s="89"/>
      <c r="AP807" s="89"/>
      <c r="AQ807" s="89"/>
      <c r="AR807" s="89"/>
      <c r="AS807" s="89"/>
      <c r="AT807" s="89"/>
      <c r="AU807" s="89"/>
      <c r="AV807" s="89"/>
      <c r="AW807" s="89"/>
      <c r="AX807" s="89"/>
      <c r="AY807" s="89"/>
      <c r="AZ807" s="89"/>
      <c r="BA807" s="89"/>
      <c r="BB807" s="89"/>
      <c r="BC807" s="89"/>
      <c r="BD807" s="89"/>
      <c r="BE807" s="89"/>
      <c r="BF807" s="89"/>
      <c r="BG807" s="89"/>
      <c r="BH807" s="89"/>
      <c r="BI807" s="89"/>
      <c r="BJ807" s="89"/>
      <c r="BK807" s="89"/>
      <c r="BL807" s="89"/>
      <c r="BM807" s="89"/>
      <c r="BN807" s="89"/>
      <c r="BO807" s="89"/>
      <c r="BP807" s="89"/>
      <c r="BQ807" s="89"/>
      <c r="BR807" s="89"/>
      <c r="BS807" s="89"/>
      <c r="BT807" s="89"/>
      <c r="BU807" s="89"/>
      <c r="BV807" s="89"/>
      <c r="BW807" s="89"/>
      <c r="BX807" s="89"/>
      <c r="BY807" s="89"/>
      <c r="BZ807" s="89"/>
      <c r="CA807" s="89"/>
      <c r="CB807" s="89"/>
      <c r="CC807" s="89"/>
    </row>
    <row r="808" spans="1:81" ht="9.75" customHeight="1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  <c r="AT808" s="89"/>
      <c r="AU808" s="89"/>
      <c r="AV808" s="89"/>
      <c r="AW808" s="89"/>
      <c r="AX808" s="89"/>
      <c r="AY808" s="89"/>
      <c r="AZ808" s="89"/>
      <c r="BA808" s="89"/>
      <c r="BB808" s="89"/>
      <c r="BC808" s="89"/>
      <c r="BD808" s="89"/>
      <c r="BE808" s="89"/>
      <c r="BF808" s="89"/>
      <c r="BG808" s="89"/>
      <c r="BH808" s="89"/>
      <c r="BI808" s="89"/>
      <c r="BJ808" s="89"/>
      <c r="BK808" s="89"/>
      <c r="BL808" s="89"/>
      <c r="BM808" s="89"/>
      <c r="BN808" s="89"/>
      <c r="BO808" s="89"/>
      <c r="BP808" s="89"/>
      <c r="BQ808" s="89"/>
      <c r="BR808" s="89"/>
      <c r="BS808" s="89"/>
      <c r="BT808" s="89"/>
      <c r="BU808" s="89"/>
      <c r="BV808" s="89"/>
      <c r="BW808" s="89"/>
      <c r="BX808" s="89"/>
      <c r="BY808" s="89"/>
      <c r="BZ808" s="89"/>
      <c r="CA808" s="89"/>
      <c r="CB808" s="89"/>
      <c r="CC808" s="89"/>
    </row>
    <row r="809" spans="1:81" ht="9.75" customHeight="1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  <c r="AT809" s="89"/>
      <c r="AU809" s="89"/>
      <c r="AV809" s="89"/>
      <c r="AW809" s="89"/>
      <c r="AX809" s="89"/>
      <c r="AY809" s="89"/>
      <c r="AZ809" s="89"/>
      <c r="BA809" s="89"/>
      <c r="BB809" s="89"/>
      <c r="BC809" s="89"/>
      <c r="BD809" s="89"/>
      <c r="BE809" s="89"/>
      <c r="BF809" s="89"/>
      <c r="BG809" s="89"/>
      <c r="BH809" s="89"/>
      <c r="BI809" s="89"/>
      <c r="BJ809" s="89"/>
      <c r="BK809" s="89"/>
      <c r="BL809" s="89"/>
      <c r="BM809" s="89"/>
      <c r="BN809" s="89"/>
      <c r="BO809" s="89"/>
      <c r="BP809" s="89"/>
      <c r="BQ809" s="89"/>
      <c r="BR809" s="89"/>
      <c r="BS809" s="89"/>
      <c r="BT809" s="89"/>
      <c r="BU809" s="89"/>
      <c r="BV809" s="89"/>
      <c r="BW809" s="89"/>
      <c r="BX809" s="89"/>
      <c r="BY809" s="89"/>
      <c r="BZ809" s="89"/>
      <c r="CA809" s="89"/>
      <c r="CB809" s="89"/>
      <c r="CC809" s="89"/>
    </row>
    <row r="810" spans="1:81" ht="9.75" customHeight="1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  <c r="AT810" s="89"/>
      <c r="AU810" s="89"/>
      <c r="AV810" s="89"/>
      <c r="AW810" s="89"/>
      <c r="AX810" s="89"/>
      <c r="AY810" s="89"/>
      <c r="AZ810" s="89"/>
      <c r="BA810" s="89"/>
      <c r="BB810" s="89"/>
      <c r="BC810" s="89"/>
      <c r="BD810" s="89"/>
      <c r="BE810" s="89"/>
      <c r="BF810" s="89"/>
      <c r="BG810" s="89"/>
      <c r="BH810" s="89"/>
      <c r="BI810" s="89"/>
      <c r="BJ810" s="89"/>
      <c r="BK810" s="89"/>
      <c r="BL810" s="89"/>
      <c r="BM810" s="89"/>
      <c r="BN810" s="89"/>
      <c r="BO810" s="89"/>
      <c r="BP810" s="89"/>
      <c r="BQ810" s="89"/>
      <c r="BR810" s="89"/>
      <c r="BS810" s="89"/>
      <c r="BT810" s="89"/>
      <c r="BU810" s="89"/>
      <c r="BV810" s="89"/>
      <c r="BW810" s="89"/>
      <c r="BX810" s="89"/>
      <c r="BY810" s="89"/>
      <c r="BZ810" s="89"/>
      <c r="CA810" s="89"/>
      <c r="CB810" s="89"/>
      <c r="CC810" s="89"/>
    </row>
    <row r="811" spans="1:81" ht="9.75" customHeight="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  <c r="AT811" s="89"/>
      <c r="AU811" s="89"/>
      <c r="AV811" s="89"/>
      <c r="AW811" s="89"/>
      <c r="AX811" s="89"/>
      <c r="AY811" s="89"/>
      <c r="AZ811" s="89"/>
      <c r="BA811" s="89"/>
      <c r="BB811" s="89"/>
      <c r="BC811" s="89"/>
      <c r="BD811" s="89"/>
      <c r="BE811" s="89"/>
      <c r="BF811" s="89"/>
      <c r="BG811" s="89"/>
      <c r="BH811" s="89"/>
      <c r="BI811" s="89"/>
      <c r="BJ811" s="89"/>
      <c r="BK811" s="89"/>
      <c r="BL811" s="89"/>
      <c r="BM811" s="89"/>
      <c r="BN811" s="89"/>
      <c r="BO811" s="89"/>
      <c r="BP811" s="89"/>
      <c r="BQ811" s="89"/>
      <c r="BR811" s="89"/>
      <c r="BS811" s="89"/>
      <c r="BT811" s="89"/>
      <c r="BU811" s="89"/>
      <c r="BV811" s="89"/>
      <c r="BW811" s="89"/>
      <c r="BX811" s="89"/>
      <c r="BY811" s="89"/>
      <c r="BZ811" s="89"/>
      <c r="CA811" s="89"/>
      <c r="CB811" s="89"/>
      <c r="CC811" s="89"/>
    </row>
    <row r="812" spans="1:81" ht="9.75" customHeight="1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/>
      <c r="AH812" s="89"/>
      <c r="AI812" s="89"/>
      <c r="AJ812" s="89"/>
      <c r="AK812" s="89"/>
      <c r="AL812" s="89"/>
      <c r="AM812" s="89"/>
      <c r="AN812" s="89"/>
      <c r="AO812" s="89"/>
      <c r="AP812" s="89"/>
      <c r="AQ812" s="89"/>
      <c r="AR812" s="89"/>
      <c r="AS812" s="89"/>
      <c r="AT812" s="89"/>
      <c r="AU812" s="89"/>
      <c r="AV812" s="89"/>
      <c r="AW812" s="89"/>
      <c r="AX812" s="89"/>
      <c r="AY812" s="89"/>
      <c r="AZ812" s="89"/>
      <c r="BA812" s="89"/>
      <c r="BB812" s="89"/>
      <c r="BC812" s="89"/>
      <c r="BD812" s="89"/>
      <c r="BE812" s="89"/>
      <c r="BF812" s="89"/>
      <c r="BG812" s="89"/>
      <c r="BH812" s="89"/>
      <c r="BI812" s="89"/>
      <c r="BJ812" s="89"/>
      <c r="BK812" s="89"/>
      <c r="BL812" s="89"/>
      <c r="BM812" s="89"/>
      <c r="BN812" s="89"/>
      <c r="BO812" s="89"/>
      <c r="BP812" s="89"/>
      <c r="BQ812" s="89"/>
      <c r="BR812" s="89"/>
      <c r="BS812" s="89"/>
      <c r="BT812" s="89"/>
      <c r="BU812" s="89"/>
      <c r="BV812" s="89"/>
      <c r="BW812" s="89"/>
      <c r="BX812" s="89"/>
      <c r="BY812" s="89"/>
      <c r="BZ812" s="89"/>
      <c r="CA812" s="89"/>
      <c r="CB812" s="89"/>
      <c r="CC812" s="89"/>
    </row>
    <row r="813" spans="1:81" ht="9.75" customHeight="1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  <c r="AT813" s="89"/>
      <c r="AU813" s="89"/>
      <c r="AV813" s="89"/>
      <c r="AW813" s="89"/>
      <c r="AX813" s="89"/>
      <c r="AY813" s="89"/>
      <c r="AZ813" s="89"/>
      <c r="BA813" s="89"/>
      <c r="BB813" s="89"/>
      <c r="BC813" s="89"/>
      <c r="BD813" s="89"/>
      <c r="BE813" s="89"/>
      <c r="BF813" s="89"/>
      <c r="BG813" s="89"/>
      <c r="BH813" s="89"/>
      <c r="BI813" s="89"/>
      <c r="BJ813" s="89"/>
      <c r="BK813" s="89"/>
      <c r="BL813" s="89"/>
      <c r="BM813" s="89"/>
      <c r="BN813" s="89"/>
      <c r="BO813" s="89"/>
      <c r="BP813" s="89"/>
      <c r="BQ813" s="89"/>
      <c r="BR813" s="89"/>
      <c r="BS813" s="89"/>
      <c r="BT813" s="89"/>
      <c r="BU813" s="89"/>
      <c r="BV813" s="89"/>
      <c r="BW813" s="89"/>
      <c r="BX813" s="89"/>
      <c r="BY813" s="89"/>
      <c r="BZ813" s="89"/>
      <c r="CA813" s="89"/>
      <c r="CB813" s="89"/>
      <c r="CC813" s="89"/>
    </row>
    <row r="814" spans="1:81" ht="9.75" customHeight="1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89"/>
      <c r="AO814" s="89"/>
      <c r="AP814" s="89"/>
      <c r="AQ814" s="89"/>
      <c r="AR814" s="89"/>
      <c r="AS814" s="89"/>
      <c r="AT814" s="89"/>
      <c r="AU814" s="89"/>
      <c r="AV814" s="89"/>
      <c r="AW814" s="89"/>
      <c r="AX814" s="89"/>
      <c r="AY814" s="89"/>
      <c r="AZ814" s="89"/>
      <c r="BA814" s="89"/>
      <c r="BB814" s="89"/>
      <c r="BC814" s="89"/>
      <c r="BD814" s="89"/>
      <c r="BE814" s="89"/>
      <c r="BF814" s="89"/>
      <c r="BG814" s="89"/>
      <c r="BH814" s="89"/>
      <c r="BI814" s="89"/>
      <c r="BJ814" s="89"/>
      <c r="BK814" s="89"/>
      <c r="BL814" s="89"/>
      <c r="BM814" s="89"/>
      <c r="BN814" s="89"/>
      <c r="BO814" s="89"/>
      <c r="BP814" s="89"/>
      <c r="BQ814" s="89"/>
      <c r="BR814" s="89"/>
      <c r="BS814" s="89"/>
      <c r="BT814" s="89"/>
      <c r="BU814" s="89"/>
      <c r="BV814" s="89"/>
      <c r="BW814" s="89"/>
      <c r="BX814" s="89"/>
      <c r="BY814" s="89"/>
      <c r="BZ814" s="89"/>
      <c r="CA814" s="89"/>
      <c r="CB814" s="89"/>
      <c r="CC814" s="89"/>
    </row>
    <row r="815" spans="1:81" ht="9.75" customHeight="1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89"/>
      <c r="AO815" s="89"/>
      <c r="AP815" s="89"/>
      <c r="AQ815" s="89"/>
      <c r="AR815" s="89"/>
      <c r="AS815" s="89"/>
      <c r="AT815" s="89"/>
      <c r="AU815" s="89"/>
      <c r="AV815" s="89"/>
      <c r="AW815" s="89"/>
      <c r="AX815" s="89"/>
      <c r="AY815" s="89"/>
      <c r="AZ815" s="89"/>
      <c r="BA815" s="89"/>
      <c r="BB815" s="89"/>
      <c r="BC815" s="89"/>
      <c r="BD815" s="89"/>
      <c r="BE815" s="89"/>
      <c r="BF815" s="89"/>
      <c r="BG815" s="89"/>
      <c r="BH815" s="89"/>
      <c r="BI815" s="89"/>
      <c r="BJ815" s="89"/>
      <c r="BK815" s="89"/>
      <c r="BL815" s="89"/>
      <c r="BM815" s="89"/>
      <c r="BN815" s="89"/>
      <c r="BO815" s="89"/>
      <c r="BP815" s="89"/>
      <c r="BQ815" s="89"/>
      <c r="BR815" s="89"/>
      <c r="BS815" s="89"/>
      <c r="BT815" s="89"/>
      <c r="BU815" s="89"/>
      <c r="BV815" s="89"/>
      <c r="BW815" s="89"/>
      <c r="BX815" s="89"/>
      <c r="BY815" s="89"/>
      <c r="BZ815" s="89"/>
      <c r="CA815" s="89"/>
      <c r="CB815" s="89"/>
      <c r="CC815" s="89"/>
    </row>
    <row r="816" spans="1:81" ht="9.75" customHeight="1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89"/>
      <c r="AO816" s="89"/>
      <c r="AP816" s="89"/>
      <c r="AQ816" s="89"/>
      <c r="AR816" s="89"/>
      <c r="AS816" s="89"/>
      <c r="AT816" s="89"/>
      <c r="AU816" s="89"/>
      <c r="AV816" s="89"/>
      <c r="AW816" s="89"/>
      <c r="AX816" s="89"/>
      <c r="AY816" s="89"/>
      <c r="AZ816" s="89"/>
      <c r="BA816" s="89"/>
      <c r="BB816" s="89"/>
      <c r="BC816" s="89"/>
      <c r="BD816" s="89"/>
      <c r="BE816" s="89"/>
      <c r="BF816" s="89"/>
      <c r="BG816" s="89"/>
      <c r="BH816" s="89"/>
      <c r="BI816" s="89"/>
      <c r="BJ816" s="89"/>
      <c r="BK816" s="89"/>
      <c r="BL816" s="89"/>
      <c r="BM816" s="89"/>
      <c r="BN816" s="89"/>
      <c r="BO816" s="89"/>
      <c r="BP816" s="89"/>
      <c r="BQ816" s="89"/>
      <c r="BR816" s="89"/>
      <c r="BS816" s="89"/>
      <c r="BT816" s="89"/>
      <c r="BU816" s="89"/>
      <c r="BV816" s="89"/>
      <c r="BW816" s="89"/>
      <c r="BX816" s="89"/>
      <c r="BY816" s="89"/>
      <c r="BZ816" s="89"/>
      <c r="CA816" s="89"/>
      <c r="CB816" s="89"/>
      <c r="CC816" s="89"/>
    </row>
    <row r="817" spans="1:81" ht="9.75" customHeight="1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/>
      <c r="AR817" s="89"/>
      <c r="AS817" s="89"/>
      <c r="AT817" s="89"/>
      <c r="AU817" s="89"/>
      <c r="AV817" s="89"/>
      <c r="AW817" s="89"/>
      <c r="AX817" s="89"/>
      <c r="AY817" s="89"/>
      <c r="AZ817" s="89"/>
      <c r="BA817" s="89"/>
      <c r="BB817" s="89"/>
      <c r="BC817" s="89"/>
      <c r="BD817" s="89"/>
      <c r="BE817" s="89"/>
      <c r="BF817" s="89"/>
      <c r="BG817" s="89"/>
      <c r="BH817" s="89"/>
      <c r="BI817" s="89"/>
      <c r="BJ817" s="89"/>
      <c r="BK817" s="89"/>
      <c r="BL817" s="89"/>
      <c r="BM817" s="89"/>
      <c r="BN817" s="89"/>
      <c r="BO817" s="89"/>
      <c r="BP817" s="89"/>
      <c r="BQ817" s="89"/>
      <c r="BR817" s="89"/>
      <c r="BS817" s="89"/>
      <c r="BT817" s="89"/>
      <c r="BU817" s="89"/>
      <c r="BV817" s="89"/>
      <c r="BW817" s="89"/>
      <c r="BX817" s="89"/>
      <c r="BY817" s="89"/>
      <c r="BZ817" s="89"/>
      <c r="CA817" s="89"/>
      <c r="CB817" s="89"/>
      <c r="CC817" s="89"/>
    </row>
    <row r="818" spans="1:81" ht="9.75" customHeight="1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/>
      <c r="AT818" s="89"/>
      <c r="AU818" s="89"/>
      <c r="AV818" s="89"/>
      <c r="AW818" s="89"/>
      <c r="AX818" s="89"/>
      <c r="AY818" s="89"/>
      <c r="AZ818" s="89"/>
      <c r="BA818" s="89"/>
      <c r="BB818" s="89"/>
      <c r="BC818" s="89"/>
      <c r="BD818" s="89"/>
      <c r="BE818" s="89"/>
      <c r="BF818" s="89"/>
      <c r="BG818" s="89"/>
      <c r="BH818" s="89"/>
      <c r="BI818" s="89"/>
      <c r="BJ818" s="89"/>
      <c r="BK818" s="89"/>
      <c r="BL818" s="89"/>
      <c r="BM818" s="89"/>
      <c r="BN818" s="89"/>
      <c r="BO818" s="89"/>
      <c r="BP818" s="89"/>
      <c r="BQ818" s="89"/>
      <c r="BR818" s="89"/>
      <c r="BS818" s="89"/>
      <c r="BT818" s="89"/>
      <c r="BU818" s="89"/>
      <c r="BV818" s="89"/>
      <c r="BW818" s="89"/>
      <c r="BX818" s="89"/>
      <c r="BY818" s="89"/>
      <c r="BZ818" s="89"/>
      <c r="CA818" s="89"/>
      <c r="CB818" s="89"/>
      <c r="CC818" s="89"/>
    </row>
    <row r="819" spans="1:81" ht="9.75" customHeight="1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  <c r="AT819" s="89"/>
      <c r="AU819" s="89"/>
      <c r="AV819" s="89"/>
      <c r="AW819" s="89"/>
      <c r="AX819" s="89"/>
      <c r="AY819" s="89"/>
      <c r="AZ819" s="89"/>
      <c r="BA819" s="89"/>
      <c r="BB819" s="89"/>
      <c r="BC819" s="89"/>
      <c r="BD819" s="89"/>
      <c r="BE819" s="89"/>
      <c r="BF819" s="89"/>
      <c r="BG819" s="89"/>
      <c r="BH819" s="89"/>
      <c r="BI819" s="89"/>
      <c r="BJ819" s="89"/>
      <c r="BK819" s="89"/>
      <c r="BL819" s="89"/>
      <c r="BM819" s="89"/>
      <c r="BN819" s="89"/>
      <c r="BO819" s="89"/>
      <c r="BP819" s="89"/>
      <c r="BQ819" s="89"/>
      <c r="BR819" s="89"/>
      <c r="BS819" s="89"/>
      <c r="BT819" s="89"/>
      <c r="BU819" s="89"/>
      <c r="BV819" s="89"/>
      <c r="BW819" s="89"/>
      <c r="BX819" s="89"/>
      <c r="BY819" s="89"/>
      <c r="BZ819" s="89"/>
      <c r="CA819" s="89"/>
      <c r="CB819" s="89"/>
      <c r="CC819" s="89"/>
    </row>
    <row r="820" spans="1:81" ht="9.75" customHeight="1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 s="89"/>
      <c r="AP820" s="89"/>
      <c r="AQ820" s="89"/>
      <c r="AR820" s="89"/>
      <c r="AS820" s="89"/>
      <c r="AT820" s="89"/>
      <c r="AU820" s="89"/>
      <c r="AV820" s="89"/>
      <c r="AW820" s="89"/>
      <c r="AX820" s="89"/>
      <c r="AY820" s="89"/>
      <c r="AZ820" s="89"/>
      <c r="BA820" s="89"/>
      <c r="BB820" s="89"/>
      <c r="BC820" s="89"/>
      <c r="BD820" s="89"/>
      <c r="BE820" s="89"/>
      <c r="BF820" s="89"/>
      <c r="BG820" s="89"/>
      <c r="BH820" s="89"/>
      <c r="BI820" s="89"/>
      <c r="BJ820" s="89"/>
      <c r="BK820" s="89"/>
      <c r="BL820" s="89"/>
      <c r="BM820" s="89"/>
      <c r="BN820" s="89"/>
      <c r="BO820" s="89"/>
      <c r="BP820" s="89"/>
      <c r="BQ820" s="89"/>
      <c r="BR820" s="89"/>
      <c r="BS820" s="89"/>
      <c r="BT820" s="89"/>
      <c r="BU820" s="89"/>
      <c r="BV820" s="89"/>
      <c r="BW820" s="89"/>
      <c r="BX820" s="89"/>
      <c r="BY820" s="89"/>
      <c r="BZ820" s="89"/>
      <c r="CA820" s="89"/>
      <c r="CB820" s="89"/>
      <c r="CC820" s="89"/>
    </row>
    <row r="821" spans="1:81" ht="9.75" customHeight="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/>
      <c r="AR821" s="89"/>
      <c r="AS821" s="89"/>
      <c r="AT821" s="89"/>
      <c r="AU821" s="89"/>
      <c r="AV821" s="89"/>
      <c r="AW821" s="89"/>
      <c r="AX821" s="89"/>
      <c r="AY821" s="89"/>
      <c r="AZ821" s="89"/>
      <c r="BA821" s="89"/>
      <c r="BB821" s="89"/>
      <c r="BC821" s="89"/>
      <c r="BD821" s="89"/>
      <c r="BE821" s="89"/>
      <c r="BF821" s="89"/>
      <c r="BG821" s="89"/>
      <c r="BH821" s="89"/>
      <c r="BI821" s="89"/>
      <c r="BJ821" s="89"/>
      <c r="BK821" s="89"/>
      <c r="BL821" s="89"/>
      <c r="BM821" s="89"/>
      <c r="BN821" s="89"/>
      <c r="BO821" s="89"/>
      <c r="BP821" s="89"/>
      <c r="BQ821" s="89"/>
      <c r="BR821" s="89"/>
      <c r="BS821" s="89"/>
      <c r="BT821" s="89"/>
      <c r="BU821" s="89"/>
      <c r="BV821" s="89"/>
      <c r="BW821" s="89"/>
      <c r="BX821" s="89"/>
      <c r="BY821" s="89"/>
      <c r="BZ821" s="89"/>
      <c r="CA821" s="89"/>
      <c r="CB821" s="89"/>
      <c r="CC821" s="89"/>
    </row>
    <row r="822" spans="1:81" ht="9.75" customHeight="1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  <c r="AT822" s="89"/>
      <c r="AU822" s="89"/>
      <c r="AV822" s="89"/>
      <c r="AW822" s="89"/>
      <c r="AX822" s="89"/>
      <c r="AY822" s="89"/>
      <c r="AZ822" s="89"/>
      <c r="BA822" s="89"/>
      <c r="BB822" s="89"/>
      <c r="BC822" s="89"/>
      <c r="BD822" s="89"/>
      <c r="BE822" s="89"/>
      <c r="BF822" s="89"/>
      <c r="BG822" s="89"/>
      <c r="BH822" s="89"/>
      <c r="BI822" s="89"/>
      <c r="BJ822" s="89"/>
      <c r="BK822" s="89"/>
      <c r="BL822" s="89"/>
      <c r="BM822" s="89"/>
      <c r="BN822" s="89"/>
      <c r="BO822" s="89"/>
      <c r="BP822" s="89"/>
      <c r="BQ822" s="89"/>
      <c r="BR822" s="89"/>
      <c r="BS822" s="89"/>
      <c r="BT822" s="89"/>
      <c r="BU822" s="89"/>
      <c r="BV822" s="89"/>
      <c r="BW822" s="89"/>
      <c r="BX822" s="89"/>
      <c r="BY822" s="89"/>
      <c r="BZ822" s="89"/>
      <c r="CA822" s="89"/>
      <c r="CB822" s="89"/>
      <c r="CC822" s="89"/>
    </row>
    <row r="823" spans="1:81" ht="9.75" customHeight="1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  <c r="AV823" s="89"/>
      <c r="AW823" s="89"/>
      <c r="AX823" s="89"/>
      <c r="AY823" s="89"/>
      <c r="AZ823" s="89"/>
      <c r="BA823" s="89"/>
      <c r="BB823" s="89"/>
      <c r="BC823" s="89"/>
      <c r="BD823" s="89"/>
      <c r="BE823" s="89"/>
      <c r="BF823" s="89"/>
      <c r="BG823" s="89"/>
      <c r="BH823" s="89"/>
      <c r="BI823" s="89"/>
      <c r="BJ823" s="89"/>
      <c r="BK823" s="89"/>
      <c r="BL823" s="89"/>
      <c r="BM823" s="89"/>
      <c r="BN823" s="89"/>
      <c r="BO823" s="89"/>
      <c r="BP823" s="89"/>
      <c r="BQ823" s="89"/>
      <c r="BR823" s="89"/>
      <c r="BS823" s="89"/>
      <c r="BT823" s="89"/>
      <c r="BU823" s="89"/>
      <c r="BV823" s="89"/>
      <c r="BW823" s="89"/>
      <c r="BX823" s="89"/>
      <c r="BY823" s="89"/>
      <c r="BZ823" s="89"/>
      <c r="CA823" s="89"/>
      <c r="CB823" s="89"/>
      <c r="CC823" s="89"/>
    </row>
    <row r="824" spans="1:81" ht="9.75" customHeight="1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  <c r="AV824" s="89"/>
      <c r="AW824" s="89"/>
      <c r="AX824" s="89"/>
      <c r="AY824" s="89"/>
      <c r="AZ824" s="89"/>
      <c r="BA824" s="89"/>
      <c r="BB824" s="89"/>
      <c r="BC824" s="89"/>
      <c r="BD824" s="89"/>
      <c r="BE824" s="89"/>
      <c r="BF824" s="89"/>
      <c r="BG824" s="89"/>
      <c r="BH824" s="89"/>
      <c r="BI824" s="89"/>
      <c r="BJ824" s="89"/>
      <c r="BK824" s="89"/>
      <c r="BL824" s="89"/>
      <c r="BM824" s="89"/>
      <c r="BN824" s="89"/>
      <c r="BO824" s="89"/>
      <c r="BP824" s="89"/>
      <c r="BQ824" s="89"/>
      <c r="BR824" s="89"/>
      <c r="BS824" s="89"/>
      <c r="BT824" s="89"/>
      <c r="BU824" s="89"/>
      <c r="BV824" s="89"/>
      <c r="BW824" s="89"/>
      <c r="BX824" s="89"/>
      <c r="BY824" s="89"/>
      <c r="BZ824" s="89"/>
      <c r="CA824" s="89"/>
      <c r="CB824" s="89"/>
      <c r="CC824" s="89"/>
    </row>
    <row r="825" spans="1:81" ht="9.75" customHeight="1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  <c r="AU825" s="89"/>
      <c r="AV825" s="89"/>
      <c r="AW825" s="89"/>
      <c r="AX825" s="89"/>
      <c r="AY825" s="89"/>
      <c r="AZ825" s="89"/>
      <c r="BA825" s="89"/>
      <c r="BB825" s="89"/>
      <c r="BC825" s="89"/>
      <c r="BD825" s="89"/>
      <c r="BE825" s="89"/>
      <c r="BF825" s="89"/>
      <c r="BG825" s="89"/>
      <c r="BH825" s="89"/>
      <c r="BI825" s="89"/>
      <c r="BJ825" s="89"/>
      <c r="BK825" s="89"/>
      <c r="BL825" s="89"/>
      <c r="BM825" s="89"/>
      <c r="BN825" s="89"/>
      <c r="BO825" s="89"/>
      <c r="BP825" s="89"/>
      <c r="BQ825" s="89"/>
      <c r="BR825" s="89"/>
      <c r="BS825" s="89"/>
      <c r="BT825" s="89"/>
      <c r="BU825" s="89"/>
      <c r="BV825" s="89"/>
      <c r="BW825" s="89"/>
      <c r="BX825" s="89"/>
      <c r="BY825" s="89"/>
      <c r="BZ825" s="89"/>
      <c r="CA825" s="89"/>
      <c r="CB825" s="89"/>
      <c r="CC825" s="89"/>
    </row>
    <row r="826" spans="1:81" ht="9.75" customHeight="1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  <c r="AU826" s="89"/>
      <c r="AV826" s="89"/>
      <c r="AW826" s="89"/>
      <c r="AX826" s="89"/>
      <c r="AY826" s="89"/>
      <c r="AZ826" s="89"/>
      <c r="BA826" s="89"/>
      <c r="BB826" s="89"/>
      <c r="BC826" s="89"/>
      <c r="BD826" s="89"/>
      <c r="BE826" s="89"/>
      <c r="BF826" s="89"/>
      <c r="BG826" s="89"/>
      <c r="BH826" s="89"/>
      <c r="BI826" s="89"/>
      <c r="BJ826" s="89"/>
      <c r="BK826" s="89"/>
      <c r="BL826" s="89"/>
      <c r="BM826" s="89"/>
      <c r="BN826" s="89"/>
      <c r="BO826" s="89"/>
      <c r="BP826" s="89"/>
      <c r="BQ826" s="89"/>
      <c r="BR826" s="89"/>
      <c r="BS826" s="89"/>
      <c r="BT826" s="89"/>
      <c r="BU826" s="89"/>
      <c r="BV826" s="89"/>
      <c r="BW826" s="89"/>
      <c r="BX826" s="89"/>
      <c r="BY826" s="89"/>
      <c r="BZ826" s="89"/>
      <c r="CA826" s="89"/>
      <c r="CB826" s="89"/>
      <c r="CC826" s="89"/>
    </row>
    <row r="827" spans="1:81" ht="9.75" customHeight="1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  <c r="AV827" s="89"/>
      <c r="AW827" s="89"/>
      <c r="AX827" s="89"/>
      <c r="AY827" s="89"/>
      <c r="AZ827" s="89"/>
      <c r="BA827" s="89"/>
      <c r="BB827" s="89"/>
      <c r="BC827" s="89"/>
      <c r="BD827" s="89"/>
      <c r="BE827" s="89"/>
      <c r="BF827" s="89"/>
      <c r="BG827" s="89"/>
      <c r="BH827" s="89"/>
      <c r="BI827" s="89"/>
      <c r="BJ827" s="89"/>
      <c r="BK827" s="89"/>
      <c r="BL827" s="89"/>
      <c r="BM827" s="89"/>
      <c r="BN827" s="89"/>
      <c r="BO827" s="89"/>
      <c r="BP827" s="89"/>
      <c r="BQ827" s="89"/>
      <c r="BR827" s="89"/>
      <c r="BS827" s="89"/>
      <c r="BT827" s="89"/>
      <c r="BU827" s="89"/>
      <c r="BV827" s="89"/>
      <c r="BW827" s="89"/>
      <c r="BX827" s="89"/>
      <c r="BY827" s="89"/>
      <c r="BZ827" s="89"/>
      <c r="CA827" s="89"/>
      <c r="CB827" s="89"/>
      <c r="CC827" s="89"/>
    </row>
    <row r="828" spans="1:81" ht="9.75" customHeight="1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  <c r="AV828" s="89"/>
      <c r="AW828" s="89"/>
      <c r="AX828" s="89"/>
      <c r="AY828" s="89"/>
      <c r="AZ828" s="89"/>
      <c r="BA828" s="89"/>
      <c r="BB828" s="89"/>
      <c r="BC828" s="89"/>
      <c r="BD828" s="89"/>
      <c r="BE828" s="89"/>
      <c r="BF828" s="89"/>
      <c r="BG828" s="89"/>
      <c r="BH828" s="89"/>
      <c r="BI828" s="89"/>
      <c r="BJ828" s="89"/>
      <c r="BK828" s="89"/>
      <c r="BL828" s="89"/>
      <c r="BM828" s="89"/>
      <c r="BN828" s="89"/>
      <c r="BO828" s="89"/>
      <c r="BP828" s="89"/>
      <c r="BQ828" s="89"/>
      <c r="BR828" s="89"/>
      <c r="BS828" s="89"/>
      <c r="BT828" s="89"/>
      <c r="BU828" s="89"/>
      <c r="BV828" s="89"/>
      <c r="BW828" s="89"/>
      <c r="BX828" s="89"/>
      <c r="BY828" s="89"/>
      <c r="BZ828" s="89"/>
      <c r="CA828" s="89"/>
      <c r="CB828" s="89"/>
      <c r="CC828" s="89"/>
    </row>
    <row r="829" spans="1:81" ht="9.75" customHeight="1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  <c r="AV829" s="89"/>
      <c r="AW829" s="89"/>
      <c r="AX829" s="89"/>
      <c r="AY829" s="89"/>
      <c r="AZ829" s="89"/>
      <c r="BA829" s="89"/>
      <c r="BB829" s="89"/>
      <c r="BC829" s="89"/>
      <c r="BD829" s="89"/>
      <c r="BE829" s="89"/>
      <c r="BF829" s="89"/>
      <c r="BG829" s="89"/>
      <c r="BH829" s="89"/>
      <c r="BI829" s="89"/>
      <c r="BJ829" s="89"/>
      <c r="BK829" s="89"/>
      <c r="BL829" s="89"/>
      <c r="BM829" s="89"/>
      <c r="BN829" s="89"/>
      <c r="BO829" s="89"/>
      <c r="BP829" s="89"/>
      <c r="BQ829" s="89"/>
      <c r="BR829" s="89"/>
      <c r="BS829" s="89"/>
      <c r="BT829" s="89"/>
      <c r="BU829" s="89"/>
      <c r="BV829" s="89"/>
      <c r="BW829" s="89"/>
      <c r="BX829" s="89"/>
      <c r="BY829" s="89"/>
      <c r="BZ829" s="89"/>
      <c r="CA829" s="89"/>
      <c r="CB829" s="89"/>
      <c r="CC829" s="89"/>
    </row>
    <row r="830" spans="1:81" ht="9.75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  <c r="AV830" s="89"/>
      <c r="AW830" s="89"/>
      <c r="AX830" s="89"/>
      <c r="AY830" s="89"/>
      <c r="AZ830" s="89"/>
      <c r="BA830" s="89"/>
      <c r="BB830" s="89"/>
      <c r="BC830" s="89"/>
      <c r="BD830" s="89"/>
      <c r="BE830" s="89"/>
      <c r="BF830" s="89"/>
      <c r="BG830" s="89"/>
      <c r="BH830" s="89"/>
      <c r="BI830" s="89"/>
      <c r="BJ830" s="89"/>
      <c r="BK830" s="89"/>
      <c r="BL830" s="89"/>
      <c r="BM830" s="89"/>
      <c r="BN830" s="89"/>
      <c r="BO830" s="89"/>
      <c r="BP830" s="89"/>
      <c r="BQ830" s="89"/>
      <c r="BR830" s="89"/>
      <c r="BS830" s="89"/>
      <c r="BT830" s="89"/>
      <c r="BU830" s="89"/>
      <c r="BV830" s="89"/>
      <c r="BW830" s="89"/>
      <c r="BX830" s="89"/>
      <c r="BY830" s="89"/>
      <c r="BZ830" s="89"/>
      <c r="CA830" s="89"/>
      <c r="CB830" s="89"/>
      <c r="CC830" s="89"/>
    </row>
    <row r="831" spans="1:81" ht="9.75" customHeight="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  <c r="AV831" s="89"/>
      <c r="AW831" s="89"/>
      <c r="AX831" s="89"/>
      <c r="AY831" s="89"/>
      <c r="AZ831" s="89"/>
      <c r="BA831" s="89"/>
      <c r="BB831" s="89"/>
      <c r="BC831" s="89"/>
      <c r="BD831" s="89"/>
      <c r="BE831" s="89"/>
      <c r="BF831" s="89"/>
      <c r="BG831" s="89"/>
      <c r="BH831" s="89"/>
      <c r="BI831" s="89"/>
      <c r="BJ831" s="89"/>
      <c r="BK831" s="89"/>
      <c r="BL831" s="89"/>
      <c r="BM831" s="89"/>
      <c r="BN831" s="89"/>
      <c r="BO831" s="89"/>
      <c r="BP831" s="89"/>
      <c r="BQ831" s="89"/>
      <c r="BR831" s="89"/>
      <c r="BS831" s="89"/>
      <c r="BT831" s="89"/>
      <c r="BU831" s="89"/>
      <c r="BV831" s="89"/>
      <c r="BW831" s="89"/>
      <c r="BX831" s="89"/>
      <c r="BY831" s="89"/>
      <c r="BZ831" s="89"/>
      <c r="CA831" s="89"/>
      <c r="CB831" s="89"/>
      <c r="CC831" s="89"/>
    </row>
    <row r="832" spans="1:81" ht="9.75" customHeight="1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  <c r="AV832" s="89"/>
      <c r="AW832" s="89"/>
      <c r="AX832" s="89"/>
      <c r="AY832" s="89"/>
      <c r="AZ832" s="89"/>
      <c r="BA832" s="89"/>
      <c r="BB832" s="89"/>
      <c r="BC832" s="89"/>
      <c r="BD832" s="89"/>
      <c r="BE832" s="89"/>
      <c r="BF832" s="89"/>
      <c r="BG832" s="89"/>
      <c r="BH832" s="89"/>
      <c r="BI832" s="89"/>
      <c r="BJ832" s="89"/>
      <c r="BK832" s="89"/>
      <c r="BL832" s="89"/>
      <c r="BM832" s="89"/>
      <c r="BN832" s="89"/>
      <c r="BO832" s="89"/>
      <c r="BP832" s="89"/>
      <c r="BQ832" s="89"/>
      <c r="BR832" s="89"/>
      <c r="BS832" s="89"/>
      <c r="BT832" s="89"/>
      <c r="BU832" s="89"/>
      <c r="BV832" s="89"/>
      <c r="BW832" s="89"/>
      <c r="BX832" s="89"/>
      <c r="BY832" s="89"/>
      <c r="BZ832" s="89"/>
      <c r="CA832" s="89"/>
      <c r="CB832" s="89"/>
      <c r="CC832" s="89"/>
    </row>
    <row r="833" spans="1:81" ht="9.75" customHeight="1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  <c r="AV833" s="89"/>
      <c r="AW833" s="89"/>
      <c r="AX833" s="89"/>
      <c r="AY833" s="89"/>
      <c r="AZ833" s="89"/>
      <c r="BA833" s="89"/>
      <c r="BB833" s="89"/>
      <c r="BC833" s="89"/>
      <c r="BD833" s="89"/>
      <c r="BE833" s="89"/>
      <c r="BF833" s="89"/>
      <c r="BG833" s="89"/>
      <c r="BH833" s="89"/>
      <c r="BI833" s="89"/>
      <c r="BJ833" s="89"/>
      <c r="BK833" s="89"/>
      <c r="BL833" s="89"/>
      <c r="BM833" s="89"/>
      <c r="BN833" s="89"/>
      <c r="BO833" s="89"/>
      <c r="BP833" s="89"/>
      <c r="BQ833" s="89"/>
      <c r="BR833" s="89"/>
      <c r="BS833" s="89"/>
      <c r="BT833" s="89"/>
      <c r="BU833" s="89"/>
      <c r="BV833" s="89"/>
      <c r="BW833" s="89"/>
      <c r="BX833" s="89"/>
      <c r="BY833" s="89"/>
      <c r="BZ833" s="89"/>
      <c r="CA833" s="89"/>
      <c r="CB833" s="89"/>
      <c r="CC833" s="89"/>
    </row>
    <row r="834" spans="1:81" ht="9.75" customHeight="1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  <c r="AV834" s="89"/>
      <c r="AW834" s="89"/>
      <c r="AX834" s="89"/>
      <c r="AY834" s="89"/>
      <c r="AZ834" s="89"/>
      <c r="BA834" s="89"/>
      <c r="BB834" s="89"/>
      <c r="BC834" s="89"/>
      <c r="BD834" s="89"/>
      <c r="BE834" s="89"/>
      <c r="BF834" s="89"/>
      <c r="BG834" s="89"/>
      <c r="BH834" s="89"/>
      <c r="BI834" s="89"/>
      <c r="BJ834" s="89"/>
      <c r="BK834" s="89"/>
      <c r="BL834" s="89"/>
      <c r="BM834" s="89"/>
      <c r="BN834" s="89"/>
      <c r="BO834" s="89"/>
      <c r="BP834" s="89"/>
      <c r="BQ834" s="89"/>
      <c r="BR834" s="89"/>
      <c r="BS834" s="89"/>
      <c r="BT834" s="89"/>
      <c r="BU834" s="89"/>
      <c r="BV834" s="89"/>
      <c r="BW834" s="89"/>
      <c r="BX834" s="89"/>
      <c r="BY834" s="89"/>
      <c r="BZ834" s="89"/>
      <c r="CA834" s="89"/>
      <c r="CB834" s="89"/>
      <c r="CC834" s="89"/>
    </row>
    <row r="835" spans="1:81" ht="9.75" customHeight="1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  <c r="BA835" s="89"/>
      <c r="BB835" s="89"/>
      <c r="BC835" s="89"/>
      <c r="BD835" s="89"/>
      <c r="BE835" s="89"/>
      <c r="BF835" s="89"/>
      <c r="BG835" s="89"/>
      <c r="BH835" s="89"/>
      <c r="BI835" s="89"/>
      <c r="BJ835" s="89"/>
      <c r="BK835" s="89"/>
      <c r="BL835" s="89"/>
      <c r="BM835" s="89"/>
      <c r="BN835" s="89"/>
      <c r="BO835" s="89"/>
      <c r="BP835" s="89"/>
      <c r="BQ835" s="89"/>
      <c r="BR835" s="89"/>
      <c r="BS835" s="89"/>
      <c r="BT835" s="89"/>
      <c r="BU835" s="89"/>
      <c r="BV835" s="89"/>
      <c r="BW835" s="89"/>
      <c r="BX835" s="89"/>
      <c r="BY835" s="89"/>
      <c r="BZ835" s="89"/>
      <c r="CA835" s="89"/>
      <c r="CB835" s="89"/>
      <c r="CC835" s="89"/>
    </row>
    <row r="836" spans="1:81" ht="9.75" customHeight="1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  <c r="AU836" s="89"/>
      <c r="AV836" s="89"/>
      <c r="AW836" s="89"/>
      <c r="AX836" s="89"/>
      <c r="AY836" s="89"/>
      <c r="AZ836" s="89"/>
      <c r="BA836" s="89"/>
      <c r="BB836" s="89"/>
      <c r="BC836" s="89"/>
      <c r="BD836" s="89"/>
      <c r="BE836" s="89"/>
      <c r="BF836" s="89"/>
      <c r="BG836" s="89"/>
      <c r="BH836" s="89"/>
      <c r="BI836" s="89"/>
      <c r="BJ836" s="89"/>
      <c r="BK836" s="89"/>
      <c r="BL836" s="89"/>
      <c r="BM836" s="89"/>
      <c r="BN836" s="89"/>
      <c r="BO836" s="89"/>
      <c r="BP836" s="89"/>
      <c r="BQ836" s="89"/>
      <c r="BR836" s="89"/>
      <c r="BS836" s="89"/>
      <c r="BT836" s="89"/>
      <c r="BU836" s="89"/>
      <c r="BV836" s="89"/>
      <c r="BW836" s="89"/>
      <c r="BX836" s="89"/>
      <c r="BY836" s="89"/>
      <c r="BZ836" s="89"/>
      <c r="CA836" s="89"/>
      <c r="CB836" s="89"/>
      <c r="CC836" s="89"/>
    </row>
    <row r="837" spans="1:81" ht="9.75" customHeight="1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  <c r="AV837" s="89"/>
      <c r="AW837" s="89"/>
      <c r="AX837" s="89"/>
      <c r="AY837" s="89"/>
      <c r="AZ837" s="89"/>
      <c r="BA837" s="89"/>
      <c r="BB837" s="89"/>
      <c r="BC837" s="89"/>
      <c r="BD837" s="89"/>
      <c r="BE837" s="89"/>
      <c r="BF837" s="89"/>
      <c r="BG837" s="89"/>
      <c r="BH837" s="89"/>
      <c r="BI837" s="89"/>
      <c r="BJ837" s="89"/>
      <c r="BK837" s="89"/>
      <c r="BL837" s="89"/>
      <c r="BM837" s="89"/>
      <c r="BN837" s="89"/>
      <c r="BO837" s="89"/>
      <c r="BP837" s="89"/>
      <c r="BQ837" s="89"/>
      <c r="BR837" s="89"/>
      <c r="BS837" s="89"/>
      <c r="BT837" s="89"/>
      <c r="BU837" s="89"/>
      <c r="BV837" s="89"/>
      <c r="BW837" s="89"/>
      <c r="BX837" s="89"/>
      <c r="BY837" s="89"/>
      <c r="BZ837" s="89"/>
      <c r="CA837" s="89"/>
      <c r="CB837" s="89"/>
      <c r="CC837" s="89"/>
    </row>
    <row r="838" spans="1:81" ht="9.75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  <c r="BA838" s="89"/>
      <c r="BB838" s="89"/>
      <c r="BC838" s="89"/>
      <c r="BD838" s="89"/>
      <c r="BE838" s="89"/>
      <c r="BF838" s="89"/>
      <c r="BG838" s="89"/>
      <c r="BH838" s="89"/>
      <c r="BI838" s="89"/>
      <c r="BJ838" s="89"/>
      <c r="BK838" s="89"/>
      <c r="BL838" s="89"/>
      <c r="BM838" s="89"/>
      <c r="BN838" s="89"/>
      <c r="BO838" s="89"/>
      <c r="BP838" s="89"/>
      <c r="BQ838" s="89"/>
      <c r="BR838" s="89"/>
      <c r="BS838" s="89"/>
      <c r="BT838" s="89"/>
      <c r="BU838" s="89"/>
      <c r="BV838" s="89"/>
      <c r="BW838" s="89"/>
      <c r="BX838" s="89"/>
      <c r="BY838" s="89"/>
      <c r="BZ838" s="89"/>
      <c r="CA838" s="89"/>
      <c r="CB838" s="89"/>
      <c r="CC838" s="89"/>
    </row>
    <row r="839" spans="1:81" ht="9.75" customHeight="1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  <c r="AU839" s="89"/>
      <c r="AV839" s="89"/>
      <c r="AW839" s="89"/>
      <c r="AX839" s="89"/>
      <c r="AY839" s="89"/>
      <c r="AZ839" s="89"/>
      <c r="BA839" s="89"/>
      <c r="BB839" s="89"/>
      <c r="BC839" s="89"/>
      <c r="BD839" s="89"/>
      <c r="BE839" s="89"/>
      <c r="BF839" s="89"/>
      <c r="BG839" s="89"/>
      <c r="BH839" s="89"/>
      <c r="BI839" s="89"/>
      <c r="BJ839" s="89"/>
      <c r="BK839" s="89"/>
      <c r="BL839" s="89"/>
      <c r="BM839" s="89"/>
      <c r="BN839" s="89"/>
      <c r="BO839" s="89"/>
      <c r="BP839" s="89"/>
      <c r="BQ839" s="89"/>
      <c r="BR839" s="89"/>
      <c r="BS839" s="89"/>
      <c r="BT839" s="89"/>
      <c r="BU839" s="89"/>
      <c r="BV839" s="89"/>
      <c r="BW839" s="89"/>
      <c r="BX839" s="89"/>
      <c r="BY839" s="89"/>
      <c r="BZ839" s="89"/>
      <c r="CA839" s="89"/>
      <c r="CB839" s="89"/>
      <c r="CC839" s="89"/>
    </row>
    <row r="840" spans="1:81" ht="9.75" customHeight="1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  <c r="AV840" s="89"/>
      <c r="AW840" s="89"/>
      <c r="AX840" s="89"/>
      <c r="AY840" s="89"/>
      <c r="AZ840" s="89"/>
      <c r="BA840" s="89"/>
      <c r="BB840" s="89"/>
      <c r="BC840" s="89"/>
      <c r="BD840" s="89"/>
      <c r="BE840" s="89"/>
      <c r="BF840" s="89"/>
      <c r="BG840" s="89"/>
      <c r="BH840" s="89"/>
      <c r="BI840" s="89"/>
      <c r="BJ840" s="89"/>
      <c r="BK840" s="89"/>
      <c r="BL840" s="89"/>
      <c r="BM840" s="89"/>
      <c r="BN840" s="89"/>
      <c r="BO840" s="89"/>
      <c r="BP840" s="89"/>
      <c r="BQ840" s="89"/>
      <c r="BR840" s="89"/>
      <c r="BS840" s="89"/>
      <c r="BT840" s="89"/>
      <c r="BU840" s="89"/>
      <c r="BV840" s="89"/>
      <c r="BW840" s="89"/>
      <c r="BX840" s="89"/>
      <c r="BY840" s="89"/>
      <c r="BZ840" s="89"/>
      <c r="CA840" s="89"/>
      <c r="CB840" s="89"/>
      <c r="CC840" s="89"/>
    </row>
    <row r="841" spans="1:81" ht="9.75" customHeight="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  <c r="AV841" s="89"/>
      <c r="AW841" s="89"/>
      <c r="AX841" s="89"/>
      <c r="AY841" s="89"/>
      <c r="AZ841" s="89"/>
      <c r="BA841" s="89"/>
      <c r="BB841" s="89"/>
      <c r="BC841" s="89"/>
      <c r="BD841" s="89"/>
      <c r="BE841" s="89"/>
      <c r="BF841" s="89"/>
      <c r="BG841" s="89"/>
      <c r="BH841" s="89"/>
      <c r="BI841" s="89"/>
      <c r="BJ841" s="89"/>
      <c r="BK841" s="89"/>
      <c r="BL841" s="89"/>
      <c r="BM841" s="89"/>
      <c r="BN841" s="89"/>
      <c r="BO841" s="89"/>
      <c r="BP841" s="89"/>
      <c r="BQ841" s="89"/>
      <c r="BR841" s="89"/>
      <c r="BS841" s="89"/>
      <c r="BT841" s="89"/>
      <c r="BU841" s="89"/>
      <c r="BV841" s="89"/>
      <c r="BW841" s="89"/>
      <c r="BX841" s="89"/>
      <c r="BY841" s="89"/>
      <c r="BZ841" s="89"/>
      <c r="CA841" s="89"/>
      <c r="CB841" s="89"/>
      <c r="CC841" s="89"/>
    </row>
    <row r="842" spans="1:81" ht="9.75" customHeight="1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  <c r="AT842" s="89"/>
      <c r="AU842" s="89"/>
      <c r="AV842" s="89"/>
      <c r="AW842" s="89"/>
      <c r="AX842" s="89"/>
      <c r="AY842" s="89"/>
      <c r="AZ842" s="89"/>
      <c r="BA842" s="89"/>
      <c r="BB842" s="89"/>
      <c r="BC842" s="89"/>
      <c r="BD842" s="89"/>
      <c r="BE842" s="89"/>
      <c r="BF842" s="89"/>
      <c r="BG842" s="89"/>
      <c r="BH842" s="89"/>
      <c r="BI842" s="89"/>
      <c r="BJ842" s="89"/>
      <c r="BK842" s="89"/>
      <c r="BL842" s="89"/>
      <c r="BM842" s="89"/>
      <c r="BN842" s="89"/>
      <c r="BO842" s="89"/>
      <c r="BP842" s="89"/>
      <c r="BQ842" s="89"/>
      <c r="BR842" s="89"/>
      <c r="BS842" s="89"/>
      <c r="BT842" s="89"/>
      <c r="BU842" s="89"/>
      <c r="BV842" s="89"/>
      <c r="BW842" s="89"/>
      <c r="BX842" s="89"/>
      <c r="BY842" s="89"/>
      <c r="BZ842" s="89"/>
      <c r="CA842" s="89"/>
      <c r="CB842" s="89"/>
      <c r="CC842" s="89"/>
    </row>
    <row r="843" spans="1:81" ht="9.75" customHeight="1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  <c r="AV843" s="89"/>
      <c r="AW843" s="89"/>
      <c r="AX843" s="89"/>
      <c r="AY843" s="89"/>
      <c r="AZ843" s="89"/>
      <c r="BA843" s="89"/>
      <c r="BB843" s="89"/>
      <c r="BC843" s="89"/>
      <c r="BD843" s="89"/>
      <c r="BE843" s="89"/>
      <c r="BF843" s="89"/>
      <c r="BG843" s="89"/>
      <c r="BH843" s="89"/>
      <c r="BI843" s="89"/>
      <c r="BJ843" s="89"/>
      <c r="BK843" s="89"/>
      <c r="BL843" s="89"/>
      <c r="BM843" s="89"/>
      <c r="BN843" s="89"/>
      <c r="BO843" s="89"/>
      <c r="BP843" s="89"/>
      <c r="BQ843" s="89"/>
      <c r="BR843" s="89"/>
      <c r="BS843" s="89"/>
      <c r="BT843" s="89"/>
      <c r="BU843" s="89"/>
      <c r="BV843" s="89"/>
      <c r="BW843" s="89"/>
      <c r="BX843" s="89"/>
      <c r="BY843" s="89"/>
      <c r="BZ843" s="89"/>
      <c r="CA843" s="89"/>
      <c r="CB843" s="89"/>
      <c r="CC843" s="89"/>
    </row>
    <row r="844" spans="1:81" ht="9.75" customHeight="1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  <c r="AV844" s="89"/>
      <c r="AW844" s="89"/>
      <c r="AX844" s="89"/>
      <c r="AY844" s="89"/>
      <c r="AZ844" s="89"/>
      <c r="BA844" s="89"/>
      <c r="BB844" s="89"/>
      <c r="BC844" s="89"/>
      <c r="BD844" s="89"/>
      <c r="BE844" s="89"/>
      <c r="BF844" s="89"/>
      <c r="BG844" s="89"/>
      <c r="BH844" s="89"/>
      <c r="BI844" s="89"/>
      <c r="BJ844" s="89"/>
      <c r="BK844" s="89"/>
      <c r="BL844" s="89"/>
      <c r="BM844" s="89"/>
      <c r="BN844" s="89"/>
      <c r="BO844" s="89"/>
      <c r="BP844" s="89"/>
      <c r="BQ844" s="89"/>
      <c r="BR844" s="89"/>
      <c r="BS844" s="89"/>
      <c r="BT844" s="89"/>
      <c r="BU844" s="89"/>
      <c r="BV844" s="89"/>
      <c r="BW844" s="89"/>
      <c r="BX844" s="89"/>
      <c r="BY844" s="89"/>
      <c r="BZ844" s="89"/>
      <c r="CA844" s="89"/>
      <c r="CB844" s="89"/>
      <c r="CC844" s="89"/>
    </row>
    <row r="845" spans="1:81" ht="9.75" customHeight="1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  <c r="AV845" s="89"/>
      <c r="AW845" s="89"/>
      <c r="AX845" s="89"/>
      <c r="AY845" s="89"/>
      <c r="AZ845" s="89"/>
      <c r="BA845" s="89"/>
      <c r="BB845" s="89"/>
      <c r="BC845" s="89"/>
      <c r="BD845" s="89"/>
      <c r="BE845" s="89"/>
      <c r="BF845" s="89"/>
      <c r="BG845" s="89"/>
      <c r="BH845" s="89"/>
      <c r="BI845" s="89"/>
      <c r="BJ845" s="89"/>
      <c r="BK845" s="89"/>
      <c r="BL845" s="89"/>
      <c r="BM845" s="89"/>
      <c r="BN845" s="89"/>
      <c r="BO845" s="89"/>
      <c r="BP845" s="89"/>
      <c r="BQ845" s="89"/>
      <c r="BR845" s="89"/>
      <c r="BS845" s="89"/>
      <c r="BT845" s="89"/>
      <c r="BU845" s="89"/>
      <c r="BV845" s="89"/>
      <c r="BW845" s="89"/>
      <c r="BX845" s="89"/>
      <c r="BY845" s="89"/>
      <c r="BZ845" s="89"/>
      <c r="CA845" s="89"/>
      <c r="CB845" s="89"/>
      <c r="CC845" s="89"/>
    </row>
    <row r="846" spans="1:81" ht="9.75" customHeight="1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  <c r="BA846" s="89"/>
      <c r="BB846" s="89"/>
      <c r="BC846" s="89"/>
      <c r="BD846" s="89"/>
      <c r="BE846" s="89"/>
      <c r="BF846" s="89"/>
      <c r="BG846" s="89"/>
      <c r="BH846" s="89"/>
      <c r="BI846" s="89"/>
      <c r="BJ846" s="89"/>
      <c r="BK846" s="89"/>
      <c r="BL846" s="89"/>
      <c r="BM846" s="89"/>
      <c r="BN846" s="89"/>
      <c r="BO846" s="89"/>
      <c r="BP846" s="89"/>
      <c r="BQ846" s="89"/>
      <c r="BR846" s="89"/>
      <c r="BS846" s="89"/>
      <c r="BT846" s="89"/>
      <c r="BU846" s="89"/>
      <c r="BV846" s="89"/>
      <c r="BW846" s="89"/>
      <c r="BX846" s="89"/>
      <c r="BY846" s="89"/>
      <c r="BZ846" s="89"/>
      <c r="CA846" s="89"/>
      <c r="CB846" s="89"/>
      <c r="CC846" s="89"/>
    </row>
    <row r="847" spans="1:81" ht="9.75" customHeight="1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  <c r="BA847" s="89"/>
      <c r="BB847" s="89"/>
      <c r="BC847" s="89"/>
      <c r="BD847" s="89"/>
      <c r="BE847" s="89"/>
      <c r="BF847" s="89"/>
      <c r="BG847" s="89"/>
      <c r="BH847" s="89"/>
      <c r="BI847" s="89"/>
      <c r="BJ847" s="89"/>
      <c r="BK847" s="89"/>
      <c r="BL847" s="89"/>
      <c r="BM847" s="89"/>
      <c r="BN847" s="89"/>
      <c r="BO847" s="89"/>
      <c r="BP847" s="89"/>
      <c r="BQ847" s="89"/>
      <c r="BR847" s="89"/>
      <c r="BS847" s="89"/>
      <c r="BT847" s="89"/>
      <c r="BU847" s="89"/>
      <c r="BV847" s="89"/>
      <c r="BW847" s="89"/>
      <c r="BX847" s="89"/>
      <c r="BY847" s="89"/>
      <c r="BZ847" s="89"/>
      <c r="CA847" s="89"/>
      <c r="CB847" s="89"/>
      <c r="CC847" s="89"/>
    </row>
    <row r="848" spans="1:81" ht="9.75" customHeight="1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  <c r="AV848" s="89"/>
      <c r="AW848" s="89"/>
      <c r="AX848" s="89"/>
      <c r="AY848" s="89"/>
      <c r="AZ848" s="89"/>
      <c r="BA848" s="89"/>
      <c r="BB848" s="89"/>
      <c r="BC848" s="89"/>
      <c r="BD848" s="89"/>
      <c r="BE848" s="89"/>
      <c r="BF848" s="89"/>
      <c r="BG848" s="89"/>
      <c r="BH848" s="89"/>
      <c r="BI848" s="89"/>
      <c r="BJ848" s="89"/>
      <c r="BK848" s="89"/>
      <c r="BL848" s="89"/>
      <c r="BM848" s="89"/>
      <c r="BN848" s="89"/>
      <c r="BO848" s="89"/>
      <c r="BP848" s="89"/>
      <c r="BQ848" s="89"/>
      <c r="BR848" s="89"/>
      <c r="BS848" s="89"/>
      <c r="BT848" s="89"/>
      <c r="BU848" s="89"/>
      <c r="BV848" s="89"/>
      <c r="BW848" s="89"/>
      <c r="BX848" s="89"/>
      <c r="BY848" s="89"/>
      <c r="BZ848" s="89"/>
      <c r="CA848" s="89"/>
      <c r="CB848" s="89"/>
      <c r="CC848" s="89"/>
    </row>
    <row r="849" spans="1:81" ht="9.75" customHeight="1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AW849" s="89"/>
      <c r="AX849" s="89"/>
      <c r="AY849" s="89"/>
      <c r="AZ849" s="89"/>
      <c r="BA849" s="89"/>
      <c r="BB849" s="89"/>
      <c r="BC849" s="89"/>
      <c r="BD849" s="89"/>
      <c r="BE849" s="89"/>
      <c r="BF849" s="89"/>
      <c r="BG849" s="89"/>
      <c r="BH849" s="89"/>
      <c r="BI849" s="89"/>
      <c r="BJ849" s="89"/>
      <c r="BK849" s="89"/>
      <c r="BL849" s="89"/>
      <c r="BM849" s="89"/>
      <c r="BN849" s="89"/>
      <c r="BO849" s="89"/>
      <c r="BP849" s="89"/>
      <c r="BQ849" s="89"/>
      <c r="BR849" s="89"/>
      <c r="BS849" s="89"/>
      <c r="BT849" s="89"/>
      <c r="BU849" s="89"/>
      <c r="BV849" s="89"/>
      <c r="BW849" s="89"/>
      <c r="BX849" s="89"/>
      <c r="BY849" s="89"/>
      <c r="BZ849" s="89"/>
      <c r="CA849" s="89"/>
      <c r="CB849" s="89"/>
      <c r="CC849" s="89"/>
    </row>
    <row r="850" spans="1:81" ht="9.75" customHeight="1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AW850" s="89"/>
      <c r="AX850" s="89"/>
      <c r="AY850" s="89"/>
      <c r="AZ850" s="89"/>
      <c r="BA850" s="89"/>
      <c r="BB850" s="89"/>
      <c r="BC850" s="89"/>
      <c r="BD850" s="89"/>
      <c r="BE850" s="89"/>
      <c r="BF850" s="89"/>
      <c r="BG850" s="89"/>
      <c r="BH850" s="89"/>
      <c r="BI850" s="89"/>
      <c r="BJ850" s="89"/>
      <c r="BK850" s="89"/>
      <c r="BL850" s="89"/>
      <c r="BM850" s="89"/>
      <c r="BN850" s="89"/>
      <c r="BO850" s="89"/>
      <c r="BP850" s="89"/>
      <c r="BQ850" s="89"/>
      <c r="BR850" s="89"/>
      <c r="BS850" s="89"/>
      <c r="BT850" s="89"/>
      <c r="BU850" s="89"/>
      <c r="BV850" s="89"/>
      <c r="BW850" s="89"/>
      <c r="BX850" s="89"/>
      <c r="BY850" s="89"/>
      <c r="BZ850" s="89"/>
      <c r="CA850" s="89"/>
      <c r="CB850" s="89"/>
      <c r="CC850" s="89"/>
    </row>
    <row r="851" spans="1:81" ht="9.75" customHeight="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  <c r="AT851" s="89"/>
      <c r="AU851" s="89"/>
      <c r="AV851" s="89"/>
      <c r="AW851" s="89"/>
      <c r="AX851" s="89"/>
      <c r="AY851" s="89"/>
      <c r="AZ851" s="89"/>
      <c r="BA851" s="89"/>
      <c r="BB851" s="89"/>
      <c r="BC851" s="89"/>
      <c r="BD851" s="89"/>
      <c r="BE851" s="89"/>
      <c r="BF851" s="89"/>
      <c r="BG851" s="89"/>
      <c r="BH851" s="89"/>
      <c r="BI851" s="89"/>
      <c r="BJ851" s="89"/>
      <c r="BK851" s="89"/>
      <c r="BL851" s="89"/>
      <c r="BM851" s="89"/>
      <c r="BN851" s="89"/>
      <c r="BO851" s="89"/>
      <c r="BP851" s="89"/>
      <c r="BQ851" s="89"/>
      <c r="BR851" s="89"/>
      <c r="BS851" s="89"/>
      <c r="BT851" s="89"/>
      <c r="BU851" s="89"/>
      <c r="BV851" s="89"/>
      <c r="BW851" s="89"/>
      <c r="BX851" s="89"/>
      <c r="BY851" s="89"/>
      <c r="BZ851" s="89"/>
      <c r="CA851" s="89"/>
      <c r="CB851" s="89"/>
      <c r="CC851" s="89"/>
    </row>
    <row r="852" spans="1:81" ht="9.75" customHeight="1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  <c r="AT852" s="89"/>
      <c r="AU852" s="89"/>
      <c r="AV852" s="89"/>
      <c r="AW852" s="89"/>
      <c r="AX852" s="89"/>
      <c r="AY852" s="89"/>
      <c r="AZ852" s="89"/>
      <c r="BA852" s="89"/>
      <c r="BB852" s="89"/>
      <c r="BC852" s="89"/>
      <c r="BD852" s="89"/>
      <c r="BE852" s="89"/>
      <c r="BF852" s="89"/>
      <c r="BG852" s="89"/>
      <c r="BH852" s="89"/>
      <c r="BI852" s="89"/>
      <c r="BJ852" s="89"/>
      <c r="BK852" s="89"/>
      <c r="BL852" s="89"/>
      <c r="BM852" s="89"/>
      <c r="BN852" s="89"/>
      <c r="BO852" s="89"/>
      <c r="BP852" s="89"/>
      <c r="BQ852" s="89"/>
      <c r="BR852" s="89"/>
      <c r="BS852" s="89"/>
      <c r="BT852" s="89"/>
      <c r="BU852" s="89"/>
      <c r="BV852" s="89"/>
      <c r="BW852" s="89"/>
      <c r="BX852" s="89"/>
      <c r="BY852" s="89"/>
      <c r="BZ852" s="89"/>
      <c r="CA852" s="89"/>
      <c r="CB852" s="89"/>
      <c r="CC852" s="89"/>
    </row>
    <row r="853" spans="1:81" ht="9.75" customHeight="1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AW853" s="89"/>
      <c r="AX853" s="89"/>
      <c r="AY853" s="89"/>
      <c r="AZ853" s="89"/>
      <c r="BA853" s="89"/>
      <c r="BB853" s="89"/>
      <c r="BC853" s="89"/>
      <c r="BD853" s="89"/>
      <c r="BE853" s="89"/>
      <c r="BF853" s="89"/>
      <c r="BG853" s="89"/>
      <c r="BH853" s="89"/>
      <c r="BI853" s="89"/>
      <c r="BJ853" s="89"/>
      <c r="BK853" s="89"/>
      <c r="BL853" s="89"/>
      <c r="BM853" s="89"/>
      <c r="BN853" s="89"/>
      <c r="BO853" s="89"/>
      <c r="BP853" s="89"/>
      <c r="BQ853" s="89"/>
      <c r="BR853" s="89"/>
      <c r="BS853" s="89"/>
      <c r="BT853" s="89"/>
      <c r="BU853" s="89"/>
      <c r="BV853" s="89"/>
      <c r="BW853" s="89"/>
      <c r="BX853" s="89"/>
      <c r="BY853" s="89"/>
      <c r="BZ853" s="89"/>
      <c r="CA853" s="89"/>
      <c r="CB853" s="89"/>
      <c r="CC853" s="89"/>
    </row>
    <row r="854" spans="1:81" ht="9.75" customHeight="1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AW854" s="89"/>
      <c r="AX854" s="89"/>
      <c r="AY854" s="89"/>
      <c r="AZ854" s="89"/>
      <c r="BA854" s="89"/>
      <c r="BB854" s="89"/>
      <c r="BC854" s="89"/>
      <c r="BD854" s="89"/>
      <c r="BE854" s="89"/>
      <c r="BF854" s="89"/>
      <c r="BG854" s="89"/>
      <c r="BH854" s="89"/>
      <c r="BI854" s="89"/>
      <c r="BJ854" s="89"/>
      <c r="BK854" s="89"/>
      <c r="BL854" s="89"/>
      <c r="BM854" s="89"/>
      <c r="BN854" s="89"/>
      <c r="BO854" s="89"/>
      <c r="BP854" s="89"/>
      <c r="BQ854" s="89"/>
      <c r="BR854" s="89"/>
      <c r="BS854" s="89"/>
      <c r="BT854" s="89"/>
      <c r="BU854" s="89"/>
      <c r="BV854" s="89"/>
      <c r="BW854" s="89"/>
      <c r="BX854" s="89"/>
      <c r="BY854" s="89"/>
      <c r="BZ854" s="89"/>
      <c r="CA854" s="89"/>
      <c r="CB854" s="89"/>
      <c r="CC854" s="89"/>
    </row>
    <row r="855" spans="1:81" ht="9.75" customHeight="1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  <c r="BA855" s="89"/>
      <c r="BB855" s="89"/>
      <c r="BC855" s="89"/>
      <c r="BD855" s="89"/>
      <c r="BE855" s="89"/>
      <c r="BF855" s="89"/>
      <c r="BG855" s="89"/>
      <c r="BH855" s="89"/>
      <c r="BI855" s="89"/>
      <c r="BJ855" s="89"/>
      <c r="BK855" s="89"/>
      <c r="BL855" s="89"/>
      <c r="BM855" s="89"/>
      <c r="BN855" s="89"/>
      <c r="BO855" s="89"/>
      <c r="BP855" s="89"/>
      <c r="BQ855" s="89"/>
      <c r="BR855" s="89"/>
      <c r="BS855" s="89"/>
      <c r="BT855" s="89"/>
      <c r="BU855" s="89"/>
      <c r="BV855" s="89"/>
      <c r="BW855" s="89"/>
      <c r="BX855" s="89"/>
      <c r="BY855" s="89"/>
      <c r="BZ855" s="89"/>
      <c r="CA855" s="89"/>
      <c r="CB855" s="89"/>
      <c r="CC855" s="89"/>
    </row>
    <row r="856" spans="1:81" ht="9.75" customHeight="1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AW856" s="89"/>
      <c r="AX856" s="89"/>
      <c r="AY856" s="89"/>
      <c r="AZ856" s="89"/>
      <c r="BA856" s="89"/>
      <c r="BB856" s="89"/>
      <c r="BC856" s="89"/>
      <c r="BD856" s="89"/>
      <c r="BE856" s="89"/>
      <c r="BF856" s="89"/>
      <c r="BG856" s="89"/>
      <c r="BH856" s="89"/>
      <c r="BI856" s="89"/>
      <c r="BJ856" s="89"/>
      <c r="BK856" s="89"/>
      <c r="BL856" s="89"/>
      <c r="BM856" s="89"/>
      <c r="BN856" s="89"/>
      <c r="BO856" s="89"/>
      <c r="BP856" s="89"/>
      <c r="BQ856" s="89"/>
      <c r="BR856" s="89"/>
      <c r="BS856" s="89"/>
      <c r="BT856" s="89"/>
      <c r="BU856" s="89"/>
      <c r="BV856" s="89"/>
      <c r="BW856" s="89"/>
      <c r="BX856" s="89"/>
      <c r="BY856" s="89"/>
      <c r="BZ856" s="89"/>
      <c r="CA856" s="89"/>
      <c r="CB856" s="89"/>
      <c r="CC856" s="89"/>
    </row>
    <row r="857" spans="1:81" ht="9.75" customHeight="1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  <c r="AU857" s="89"/>
      <c r="AV857" s="89"/>
      <c r="AW857" s="89"/>
      <c r="AX857" s="89"/>
      <c r="AY857" s="89"/>
      <c r="AZ857" s="89"/>
      <c r="BA857" s="89"/>
      <c r="BB857" s="89"/>
      <c r="BC857" s="89"/>
      <c r="BD857" s="89"/>
      <c r="BE857" s="89"/>
      <c r="BF857" s="89"/>
      <c r="BG857" s="89"/>
      <c r="BH857" s="89"/>
      <c r="BI857" s="89"/>
      <c r="BJ857" s="89"/>
      <c r="BK857" s="89"/>
      <c r="BL857" s="89"/>
      <c r="BM857" s="89"/>
      <c r="BN857" s="89"/>
      <c r="BO857" s="89"/>
      <c r="BP857" s="89"/>
      <c r="BQ857" s="89"/>
      <c r="BR857" s="89"/>
      <c r="BS857" s="89"/>
      <c r="BT857" s="89"/>
      <c r="BU857" s="89"/>
      <c r="BV857" s="89"/>
      <c r="BW857" s="89"/>
      <c r="BX857" s="89"/>
      <c r="BY857" s="89"/>
      <c r="BZ857" s="89"/>
      <c r="CA857" s="89"/>
      <c r="CB857" s="89"/>
      <c r="CC857" s="89"/>
    </row>
    <row r="858" spans="1:81" ht="9.75" customHeight="1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  <c r="AU858" s="89"/>
      <c r="AV858" s="89"/>
      <c r="AW858" s="89"/>
      <c r="AX858" s="89"/>
      <c r="AY858" s="89"/>
      <c r="AZ858" s="89"/>
      <c r="BA858" s="89"/>
      <c r="BB858" s="89"/>
      <c r="BC858" s="89"/>
      <c r="BD858" s="89"/>
      <c r="BE858" s="89"/>
      <c r="BF858" s="89"/>
      <c r="BG858" s="89"/>
      <c r="BH858" s="89"/>
      <c r="BI858" s="89"/>
      <c r="BJ858" s="89"/>
      <c r="BK858" s="89"/>
      <c r="BL858" s="89"/>
      <c r="BM858" s="89"/>
      <c r="BN858" s="89"/>
      <c r="BO858" s="89"/>
      <c r="BP858" s="89"/>
      <c r="BQ858" s="89"/>
      <c r="BR858" s="89"/>
      <c r="BS858" s="89"/>
      <c r="BT858" s="89"/>
      <c r="BU858" s="89"/>
      <c r="BV858" s="89"/>
      <c r="BW858" s="89"/>
      <c r="BX858" s="89"/>
      <c r="BY858" s="89"/>
      <c r="BZ858" s="89"/>
      <c r="CA858" s="89"/>
      <c r="CB858" s="89"/>
      <c r="CC858" s="89"/>
    </row>
    <row r="859" spans="1:81" ht="9.75" customHeight="1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  <c r="AU859" s="89"/>
      <c r="AV859" s="89"/>
      <c r="AW859" s="89"/>
      <c r="AX859" s="89"/>
      <c r="AY859" s="89"/>
      <c r="AZ859" s="89"/>
      <c r="BA859" s="89"/>
      <c r="BB859" s="89"/>
      <c r="BC859" s="89"/>
      <c r="BD859" s="89"/>
      <c r="BE859" s="89"/>
      <c r="BF859" s="89"/>
      <c r="BG859" s="89"/>
      <c r="BH859" s="89"/>
      <c r="BI859" s="89"/>
      <c r="BJ859" s="89"/>
      <c r="BK859" s="89"/>
      <c r="BL859" s="89"/>
      <c r="BM859" s="89"/>
      <c r="BN859" s="89"/>
      <c r="BO859" s="89"/>
      <c r="BP859" s="89"/>
      <c r="BQ859" s="89"/>
      <c r="BR859" s="89"/>
      <c r="BS859" s="89"/>
      <c r="BT859" s="89"/>
      <c r="BU859" s="89"/>
      <c r="BV859" s="89"/>
      <c r="BW859" s="89"/>
      <c r="BX859" s="89"/>
      <c r="BY859" s="89"/>
      <c r="BZ859" s="89"/>
      <c r="CA859" s="89"/>
      <c r="CB859" s="89"/>
      <c r="CC859" s="89"/>
    </row>
    <row r="860" spans="1:81" ht="9.75" customHeight="1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AW860" s="89"/>
      <c r="AX860" s="89"/>
      <c r="AY860" s="89"/>
      <c r="AZ860" s="89"/>
      <c r="BA860" s="89"/>
      <c r="BB860" s="89"/>
      <c r="BC860" s="89"/>
      <c r="BD860" s="89"/>
      <c r="BE860" s="89"/>
      <c r="BF860" s="89"/>
      <c r="BG860" s="89"/>
      <c r="BH860" s="89"/>
      <c r="BI860" s="89"/>
      <c r="BJ860" s="89"/>
      <c r="BK860" s="89"/>
      <c r="BL860" s="89"/>
      <c r="BM860" s="89"/>
      <c r="BN860" s="89"/>
      <c r="BO860" s="89"/>
      <c r="BP860" s="89"/>
      <c r="BQ860" s="89"/>
      <c r="BR860" s="89"/>
      <c r="BS860" s="89"/>
      <c r="BT860" s="89"/>
      <c r="BU860" s="89"/>
      <c r="BV860" s="89"/>
      <c r="BW860" s="89"/>
      <c r="BX860" s="89"/>
      <c r="BY860" s="89"/>
      <c r="BZ860" s="89"/>
      <c r="CA860" s="89"/>
      <c r="CB860" s="89"/>
      <c r="CC860" s="89"/>
    </row>
    <row r="861" spans="1:81" ht="9.75" customHeight="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  <c r="AU861" s="89"/>
      <c r="AV861" s="89"/>
      <c r="AW861" s="89"/>
      <c r="AX861" s="89"/>
      <c r="AY861" s="89"/>
      <c r="AZ861" s="89"/>
      <c r="BA861" s="89"/>
      <c r="BB861" s="89"/>
      <c r="BC861" s="89"/>
      <c r="BD861" s="89"/>
      <c r="BE861" s="89"/>
      <c r="BF861" s="89"/>
      <c r="BG861" s="89"/>
      <c r="BH861" s="89"/>
      <c r="BI861" s="89"/>
      <c r="BJ861" s="89"/>
      <c r="BK861" s="89"/>
      <c r="BL861" s="89"/>
      <c r="BM861" s="89"/>
      <c r="BN861" s="89"/>
      <c r="BO861" s="89"/>
      <c r="BP861" s="89"/>
      <c r="BQ861" s="89"/>
      <c r="BR861" s="89"/>
      <c r="BS861" s="89"/>
      <c r="BT861" s="89"/>
      <c r="BU861" s="89"/>
      <c r="BV861" s="89"/>
      <c r="BW861" s="89"/>
      <c r="BX861" s="89"/>
      <c r="BY861" s="89"/>
      <c r="BZ861" s="89"/>
      <c r="CA861" s="89"/>
      <c r="CB861" s="89"/>
      <c r="CC861" s="89"/>
    </row>
    <row r="862" spans="1:81" ht="9.75" customHeight="1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  <c r="AU862" s="89"/>
      <c r="AV862" s="89"/>
      <c r="AW862" s="89"/>
      <c r="AX862" s="89"/>
      <c r="AY862" s="89"/>
      <c r="AZ862" s="89"/>
      <c r="BA862" s="89"/>
      <c r="BB862" s="89"/>
      <c r="BC862" s="89"/>
      <c r="BD862" s="89"/>
      <c r="BE862" s="89"/>
      <c r="BF862" s="89"/>
      <c r="BG862" s="89"/>
      <c r="BH862" s="89"/>
      <c r="BI862" s="89"/>
      <c r="BJ862" s="89"/>
      <c r="BK862" s="89"/>
      <c r="BL862" s="89"/>
      <c r="BM862" s="89"/>
      <c r="BN862" s="89"/>
      <c r="BO862" s="89"/>
      <c r="BP862" s="89"/>
      <c r="BQ862" s="89"/>
      <c r="BR862" s="89"/>
      <c r="BS862" s="89"/>
      <c r="BT862" s="89"/>
      <c r="BU862" s="89"/>
      <c r="BV862" s="89"/>
      <c r="BW862" s="89"/>
      <c r="BX862" s="89"/>
      <c r="BY862" s="89"/>
      <c r="BZ862" s="89"/>
      <c r="CA862" s="89"/>
      <c r="CB862" s="89"/>
      <c r="CC862" s="89"/>
    </row>
    <row r="863" spans="1:81" ht="9.75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  <c r="AT863" s="89"/>
      <c r="AU863" s="89"/>
      <c r="AV863" s="89"/>
      <c r="AW863" s="89"/>
      <c r="AX863" s="89"/>
      <c r="AY863" s="89"/>
      <c r="AZ863" s="89"/>
      <c r="BA863" s="89"/>
      <c r="BB863" s="89"/>
      <c r="BC863" s="89"/>
      <c r="BD863" s="89"/>
      <c r="BE863" s="89"/>
      <c r="BF863" s="89"/>
      <c r="BG863" s="89"/>
      <c r="BH863" s="89"/>
      <c r="BI863" s="89"/>
      <c r="BJ863" s="89"/>
      <c r="BK863" s="89"/>
      <c r="BL863" s="89"/>
      <c r="BM863" s="89"/>
      <c r="BN863" s="89"/>
      <c r="BO863" s="89"/>
      <c r="BP863" s="89"/>
      <c r="BQ863" s="89"/>
      <c r="BR863" s="89"/>
      <c r="BS863" s="89"/>
      <c r="BT863" s="89"/>
      <c r="BU863" s="89"/>
      <c r="BV863" s="89"/>
      <c r="BW863" s="89"/>
      <c r="BX863" s="89"/>
      <c r="BY863" s="89"/>
      <c r="BZ863" s="89"/>
      <c r="CA863" s="89"/>
      <c r="CB863" s="89"/>
      <c r="CC863" s="89"/>
    </row>
    <row r="864" spans="1:81" ht="9.75" customHeight="1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AW864" s="89"/>
      <c r="AX864" s="89"/>
      <c r="AY864" s="89"/>
      <c r="AZ864" s="89"/>
      <c r="BA864" s="89"/>
      <c r="BB864" s="89"/>
      <c r="BC864" s="89"/>
      <c r="BD864" s="89"/>
      <c r="BE864" s="89"/>
      <c r="BF864" s="89"/>
      <c r="BG864" s="89"/>
      <c r="BH864" s="89"/>
      <c r="BI864" s="89"/>
      <c r="BJ864" s="89"/>
      <c r="BK864" s="89"/>
      <c r="BL864" s="89"/>
      <c r="BM864" s="89"/>
      <c r="BN864" s="89"/>
      <c r="BO864" s="89"/>
      <c r="BP864" s="89"/>
      <c r="BQ864" s="89"/>
      <c r="BR864" s="89"/>
      <c r="BS864" s="89"/>
      <c r="BT864" s="89"/>
      <c r="BU864" s="89"/>
      <c r="BV864" s="89"/>
      <c r="BW864" s="89"/>
      <c r="BX864" s="89"/>
      <c r="BY864" s="89"/>
      <c r="BZ864" s="89"/>
      <c r="CA864" s="89"/>
      <c r="CB864" s="89"/>
      <c r="CC864" s="89"/>
    </row>
    <row r="865" spans="1:81" ht="9.75" customHeight="1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AW865" s="89"/>
      <c r="AX865" s="89"/>
      <c r="AY865" s="89"/>
      <c r="AZ865" s="89"/>
      <c r="BA865" s="89"/>
      <c r="BB865" s="89"/>
      <c r="BC865" s="89"/>
      <c r="BD865" s="89"/>
      <c r="BE865" s="89"/>
      <c r="BF865" s="89"/>
      <c r="BG865" s="89"/>
      <c r="BH865" s="89"/>
      <c r="BI865" s="89"/>
      <c r="BJ865" s="89"/>
      <c r="BK865" s="89"/>
      <c r="BL865" s="89"/>
      <c r="BM865" s="89"/>
      <c r="BN865" s="89"/>
      <c r="BO865" s="89"/>
      <c r="BP865" s="89"/>
      <c r="BQ865" s="89"/>
      <c r="BR865" s="89"/>
      <c r="BS865" s="89"/>
      <c r="BT865" s="89"/>
      <c r="BU865" s="89"/>
      <c r="BV865" s="89"/>
      <c r="BW865" s="89"/>
      <c r="BX865" s="89"/>
      <c r="BY865" s="89"/>
      <c r="BZ865" s="89"/>
      <c r="CA865" s="89"/>
      <c r="CB865" s="89"/>
      <c r="CC865" s="89"/>
    </row>
    <row r="866" spans="1:81" ht="9.75" customHeight="1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  <c r="BA866" s="89"/>
      <c r="BB866" s="89"/>
      <c r="BC866" s="89"/>
      <c r="BD866" s="89"/>
      <c r="BE866" s="89"/>
      <c r="BF866" s="89"/>
      <c r="BG866" s="89"/>
      <c r="BH866" s="89"/>
      <c r="BI866" s="89"/>
      <c r="BJ866" s="89"/>
      <c r="BK866" s="89"/>
      <c r="BL866" s="89"/>
      <c r="BM866" s="89"/>
      <c r="BN866" s="89"/>
      <c r="BO866" s="89"/>
      <c r="BP866" s="89"/>
      <c r="BQ866" s="89"/>
      <c r="BR866" s="89"/>
      <c r="BS866" s="89"/>
      <c r="BT866" s="89"/>
      <c r="BU866" s="89"/>
      <c r="BV866" s="89"/>
      <c r="BW866" s="89"/>
      <c r="BX866" s="89"/>
      <c r="BY866" s="89"/>
      <c r="BZ866" s="89"/>
      <c r="CA866" s="89"/>
      <c r="CB866" s="89"/>
      <c r="CC866" s="89"/>
    </row>
    <row r="867" spans="1:81" ht="9.75" customHeight="1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AW867" s="89"/>
      <c r="AX867" s="89"/>
      <c r="AY867" s="89"/>
      <c r="AZ867" s="89"/>
      <c r="BA867" s="89"/>
      <c r="BB867" s="89"/>
      <c r="BC867" s="89"/>
      <c r="BD867" s="89"/>
      <c r="BE867" s="89"/>
      <c r="BF867" s="89"/>
      <c r="BG867" s="89"/>
      <c r="BH867" s="89"/>
      <c r="BI867" s="89"/>
      <c r="BJ867" s="89"/>
      <c r="BK867" s="89"/>
      <c r="BL867" s="89"/>
      <c r="BM867" s="89"/>
      <c r="BN867" s="89"/>
      <c r="BO867" s="89"/>
      <c r="BP867" s="89"/>
      <c r="BQ867" s="89"/>
      <c r="BR867" s="89"/>
      <c r="BS867" s="89"/>
      <c r="BT867" s="89"/>
      <c r="BU867" s="89"/>
      <c r="BV867" s="89"/>
      <c r="BW867" s="89"/>
      <c r="BX867" s="89"/>
      <c r="BY867" s="89"/>
      <c r="BZ867" s="89"/>
      <c r="CA867" s="89"/>
      <c r="CB867" s="89"/>
      <c r="CC867" s="89"/>
    </row>
    <row r="868" spans="1:81" ht="9.75" customHeight="1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AW868" s="89"/>
      <c r="AX868" s="89"/>
      <c r="AY868" s="89"/>
      <c r="AZ868" s="89"/>
      <c r="BA868" s="89"/>
      <c r="BB868" s="89"/>
      <c r="BC868" s="89"/>
      <c r="BD868" s="89"/>
      <c r="BE868" s="89"/>
      <c r="BF868" s="89"/>
      <c r="BG868" s="89"/>
      <c r="BH868" s="89"/>
      <c r="BI868" s="89"/>
      <c r="BJ868" s="89"/>
      <c r="BK868" s="89"/>
      <c r="BL868" s="89"/>
      <c r="BM868" s="89"/>
      <c r="BN868" s="89"/>
      <c r="BO868" s="89"/>
      <c r="BP868" s="89"/>
      <c r="BQ868" s="89"/>
      <c r="BR868" s="89"/>
      <c r="BS868" s="89"/>
      <c r="BT868" s="89"/>
      <c r="BU868" s="89"/>
      <c r="BV868" s="89"/>
      <c r="BW868" s="89"/>
      <c r="BX868" s="89"/>
      <c r="BY868" s="89"/>
      <c r="BZ868" s="89"/>
      <c r="CA868" s="89"/>
      <c r="CB868" s="89"/>
      <c r="CC868" s="89"/>
    </row>
    <row r="869" spans="1:81" ht="9.75" customHeight="1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  <c r="BA869" s="89"/>
      <c r="BB869" s="89"/>
      <c r="BC869" s="89"/>
      <c r="BD869" s="89"/>
      <c r="BE869" s="89"/>
      <c r="BF869" s="89"/>
      <c r="BG869" s="89"/>
      <c r="BH869" s="89"/>
      <c r="BI869" s="89"/>
      <c r="BJ869" s="89"/>
      <c r="BK869" s="89"/>
      <c r="BL869" s="89"/>
      <c r="BM869" s="89"/>
      <c r="BN869" s="89"/>
      <c r="BO869" s="89"/>
      <c r="BP869" s="89"/>
      <c r="BQ869" s="89"/>
      <c r="BR869" s="89"/>
      <c r="BS869" s="89"/>
      <c r="BT869" s="89"/>
      <c r="BU869" s="89"/>
      <c r="BV869" s="89"/>
      <c r="BW869" s="89"/>
      <c r="BX869" s="89"/>
      <c r="BY869" s="89"/>
      <c r="BZ869" s="89"/>
      <c r="CA869" s="89"/>
      <c r="CB869" s="89"/>
      <c r="CC869" s="89"/>
    </row>
    <row r="870" spans="1:81" ht="9.75" customHeight="1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 s="89"/>
      <c r="AP870" s="89"/>
      <c r="AQ870" s="89"/>
      <c r="AR870" s="89"/>
      <c r="AS870" s="89"/>
      <c r="AT870" s="89"/>
      <c r="AU870" s="89"/>
      <c r="AV870" s="89"/>
      <c r="AW870" s="89"/>
      <c r="AX870" s="89"/>
      <c r="AY870" s="89"/>
      <c r="AZ870" s="89"/>
      <c r="BA870" s="89"/>
      <c r="BB870" s="89"/>
      <c r="BC870" s="89"/>
      <c r="BD870" s="89"/>
      <c r="BE870" s="89"/>
      <c r="BF870" s="89"/>
      <c r="BG870" s="89"/>
      <c r="BH870" s="89"/>
      <c r="BI870" s="89"/>
      <c r="BJ870" s="89"/>
      <c r="BK870" s="89"/>
      <c r="BL870" s="89"/>
      <c r="BM870" s="89"/>
      <c r="BN870" s="89"/>
      <c r="BO870" s="89"/>
      <c r="BP870" s="89"/>
      <c r="BQ870" s="89"/>
      <c r="BR870" s="89"/>
      <c r="BS870" s="89"/>
      <c r="BT870" s="89"/>
      <c r="BU870" s="89"/>
      <c r="BV870" s="89"/>
      <c r="BW870" s="89"/>
      <c r="BX870" s="89"/>
      <c r="BY870" s="89"/>
      <c r="BZ870" s="89"/>
      <c r="CA870" s="89"/>
      <c r="CB870" s="89"/>
      <c r="CC870" s="89"/>
    </row>
    <row r="871" spans="1:81" ht="9.75" customHeight="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 s="89"/>
      <c r="AP871" s="89"/>
      <c r="AQ871" s="89"/>
      <c r="AR871" s="89"/>
      <c r="AS871" s="89"/>
      <c r="AT871" s="89"/>
      <c r="AU871" s="89"/>
      <c r="AV871" s="89"/>
      <c r="AW871" s="89"/>
      <c r="AX871" s="89"/>
      <c r="AY871" s="89"/>
      <c r="AZ871" s="89"/>
      <c r="BA871" s="89"/>
      <c r="BB871" s="89"/>
      <c r="BC871" s="89"/>
      <c r="BD871" s="89"/>
      <c r="BE871" s="89"/>
      <c r="BF871" s="89"/>
      <c r="BG871" s="89"/>
      <c r="BH871" s="89"/>
      <c r="BI871" s="89"/>
      <c r="BJ871" s="89"/>
      <c r="BK871" s="89"/>
      <c r="BL871" s="89"/>
      <c r="BM871" s="89"/>
      <c r="BN871" s="89"/>
      <c r="BO871" s="89"/>
      <c r="BP871" s="89"/>
      <c r="BQ871" s="89"/>
      <c r="BR871" s="89"/>
      <c r="BS871" s="89"/>
      <c r="BT871" s="89"/>
      <c r="BU871" s="89"/>
      <c r="BV871" s="89"/>
      <c r="BW871" s="89"/>
      <c r="BX871" s="89"/>
      <c r="BY871" s="89"/>
      <c r="BZ871" s="89"/>
      <c r="CA871" s="89"/>
      <c r="CB871" s="89"/>
      <c r="CC871" s="89"/>
    </row>
    <row r="872" spans="1:81" ht="9.75" customHeight="1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AW872" s="89"/>
      <c r="AX872" s="89"/>
      <c r="AY872" s="89"/>
      <c r="AZ872" s="89"/>
      <c r="BA872" s="89"/>
      <c r="BB872" s="89"/>
      <c r="BC872" s="89"/>
      <c r="BD872" s="89"/>
      <c r="BE872" s="89"/>
      <c r="BF872" s="89"/>
      <c r="BG872" s="89"/>
      <c r="BH872" s="89"/>
      <c r="BI872" s="89"/>
      <c r="BJ872" s="89"/>
      <c r="BK872" s="89"/>
      <c r="BL872" s="89"/>
      <c r="BM872" s="89"/>
      <c r="BN872" s="89"/>
      <c r="BO872" s="89"/>
      <c r="BP872" s="89"/>
      <c r="BQ872" s="89"/>
      <c r="BR872" s="89"/>
      <c r="BS872" s="89"/>
      <c r="BT872" s="89"/>
      <c r="BU872" s="89"/>
      <c r="BV872" s="89"/>
      <c r="BW872" s="89"/>
      <c r="BX872" s="89"/>
      <c r="BY872" s="89"/>
      <c r="BZ872" s="89"/>
      <c r="CA872" s="89"/>
      <c r="CB872" s="89"/>
      <c r="CC872" s="89"/>
    </row>
    <row r="873" spans="1:81" ht="9.75" customHeight="1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AW873" s="89"/>
      <c r="AX873" s="89"/>
      <c r="AY873" s="89"/>
      <c r="AZ873" s="89"/>
      <c r="BA873" s="89"/>
      <c r="BB873" s="89"/>
      <c r="BC873" s="89"/>
      <c r="BD873" s="89"/>
      <c r="BE873" s="89"/>
      <c r="BF873" s="89"/>
      <c r="BG873" s="89"/>
      <c r="BH873" s="89"/>
      <c r="BI873" s="89"/>
      <c r="BJ873" s="89"/>
      <c r="BK873" s="89"/>
      <c r="BL873" s="89"/>
      <c r="BM873" s="89"/>
      <c r="BN873" s="89"/>
      <c r="BO873" s="89"/>
      <c r="BP873" s="89"/>
      <c r="BQ873" s="89"/>
      <c r="BR873" s="89"/>
      <c r="BS873" s="89"/>
      <c r="BT873" s="89"/>
      <c r="BU873" s="89"/>
      <c r="BV873" s="89"/>
      <c r="BW873" s="89"/>
      <c r="BX873" s="89"/>
      <c r="BY873" s="89"/>
      <c r="BZ873" s="89"/>
      <c r="CA873" s="89"/>
      <c r="CB873" s="89"/>
      <c r="CC873" s="89"/>
    </row>
    <row r="874" spans="1:81" ht="9.75" customHeight="1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/>
      <c r="AS874" s="89"/>
      <c r="AT874" s="89"/>
      <c r="AU874" s="89"/>
      <c r="AV874" s="89"/>
      <c r="AW874" s="89"/>
      <c r="AX874" s="89"/>
      <c r="AY874" s="89"/>
      <c r="AZ874" s="89"/>
      <c r="BA874" s="89"/>
      <c r="BB874" s="89"/>
      <c r="BC874" s="89"/>
      <c r="BD874" s="89"/>
      <c r="BE874" s="89"/>
      <c r="BF874" s="89"/>
      <c r="BG874" s="89"/>
      <c r="BH874" s="89"/>
      <c r="BI874" s="89"/>
      <c r="BJ874" s="89"/>
      <c r="BK874" s="89"/>
      <c r="BL874" s="89"/>
      <c r="BM874" s="89"/>
      <c r="BN874" s="89"/>
      <c r="BO874" s="89"/>
      <c r="BP874" s="89"/>
      <c r="BQ874" s="89"/>
      <c r="BR874" s="89"/>
      <c r="BS874" s="89"/>
      <c r="BT874" s="89"/>
      <c r="BU874" s="89"/>
      <c r="BV874" s="89"/>
      <c r="BW874" s="89"/>
      <c r="BX874" s="89"/>
      <c r="BY874" s="89"/>
      <c r="BZ874" s="89"/>
      <c r="CA874" s="89"/>
      <c r="CB874" s="89"/>
      <c r="CC874" s="89"/>
    </row>
    <row r="875" spans="1:81" ht="9.75" customHeigh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AW875" s="89"/>
      <c r="AX875" s="89"/>
      <c r="AY875" s="89"/>
      <c r="AZ875" s="89"/>
      <c r="BA875" s="89"/>
      <c r="BB875" s="89"/>
      <c r="BC875" s="89"/>
      <c r="BD875" s="89"/>
      <c r="BE875" s="89"/>
      <c r="BF875" s="89"/>
      <c r="BG875" s="89"/>
      <c r="BH875" s="89"/>
      <c r="BI875" s="89"/>
      <c r="BJ875" s="89"/>
      <c r="BK875" s="89"/>
      <c r="BL875" s="89"/>
      <c r="BM875" s="89"/>
      <c r="BN875" s="89"/>
      <c r="BO875" s="89"/>
      <c r="BP875" s="89"/>
      <c r="BQ875" s="89"/>
      <c r="BR875" s="89"/>
      <c r="BS875" s="89"/>
      <c r="BT875" s="89"/>
      <c r="BU875" s="89"/>
      <c r="BV875" s="89"/>
      <c r="BW875" s="89"/>
      <c r="BX875" s="89"/>
      <c r="BY875" s="89"/>
      <c r="BZ875" s="89"/>
      <c r="CA875" s="89"/>
      <c r="CB875" s="89"/>
      <c r="CC875" s="89"/>
    </row>
    <row r="876" spans="1:81" ht="9.75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AW876" s="89"/>
      <c r="AX876" s="89"/>
      <c r="AY876" s="89"/>
      <c r="AZ876" s="89"/>
      <c r="BA876" s="89"/>
      <c r="BB876" s="89"/>
      <c r="BC876" s="89"/>
      <c r="BD876" s="89"/>
      <c r="BE876" s="89"/>
      <c r="BF876" s="89"/>
      <c r="BG876" s="89"/>
      <c r="BH876" s="89"/>
      <c r="BI876" s="89"/>
      <c r="BJ876" s="89"/>
      <c r="BK876" s="89"/>
      <c r="BL876" s="89"/>
      <c r="BM876" s="89"/>
      <c r="BN876" s="89"/>
      <c r="BO876" s="89"/>
      <c r="BP876" s="89"/>
      <c r="BQ876" s="89"/>
      <c r="BR876" s="89"/>
      <c r="BS876" s="89"/>
      <c r="BT876" s="89"/>
      <c r="BU876" s="89"/>
      <c r="BV876" s="89"/>
      <c r="BW876" s="89"/>
      <c r="BX876" s="89"/>
      <c r="BY876" s="89"/>
      <c r="BZ876" s="89"/>
      <c r="CA876" s="89"/>
      <c r="CB876" s="89"/>
      <c r="CC876" s="89"/>
    </row>
    <row r="877" spans="1:81" ht="9.75" customHeight="1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AW877" s="89"/>
      <c r="AX877" s="89"/>
      <c r="AY877" s="89"/>
      <c r="AZ877" s="89"/>
      <c r="BA877" s="89"/>
      <c r="BB877" s="89"/>
      <c r="BC877" s="89"/>
      <c r="BD877" s="89"/>
      <c r="BE877" s="89"/>
      <c r="BF877" s="89"/>
      <c r="BG877" s="89"/>
      <c r="BH877" s="89"/>
      <c r="BI877" s="89"/>
      <c r="BJ877" s="89"/>
      <c r="BK877" s="89"/>
      <c r="BL877" s="89"/>
      <c r="BM877" s="89"/>
      <c r="BN877" s="89"/>
      <c r="BO877" s="89"/>
      <c r="BP877" s="89"/>
      <c r="BQ877" s="89"/>
      <c r="BR877" s="89"/>
      <c r="BS877" s="89"/>
      <c r="BT877" s="89"/>
      <c r="BU877" s="89"/>
      <c r="BV877" s="89"/>
      <c r="BW877" s="89"/>
      <c r="BX877" s="89"/>
      <c r="BY877" s="89"/>
      <c r="BZ877" s="89"/>
      <c r="CA877" s="89"/>
      <c r="CB877" s="89"/>
      <c r="CC877" s="89"/>
    </row>
    <row r="878" spans="1:81" ht="9.75" customHeight="1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AW878" s="89"/>
      <c r="AX878" s="89"/>
      <c r="AY878" s="89"/>
      <c r="AZ878" s="89"/>
      <c r="BA878" s="89"/>
      <c r="BB878" s="89"/>
      <c r="BC878" s="89"/>
      <c r="BD878" s="89"/>
      <c r="BE878" s="89"/>
      <c r="BF878" s="89"/>
      <c r="BG878" s="89"/>
      <c r="BH878" s="89"/>
      <c r="BI878" s="89"/>
      <c r="BJ878" s="89"/>
      <c r="BK878" s="89"/>
      <c r="BL878" s="89"/>
      <c r="BM878" s="89"/>
      <c r="BN878" s="89"/>
      <c r="BO878" s="89"/>
      <c r="BP878" s="89"/>
      <c r="BQ878" s="89"/>
      <c r="BR878" s="89"/>
      <c r="BS878" s="89"/>
      <c r="BT878" s="89"/>
      <c r="BU878" s="89"/>
      <c r="BV878" s="89"/>
      <c r="BW878" s="89"/>
      <c r="BX878" s="89"/>
      <c r="BY878" s="89"/>
      <c r="BZ878" s="89"/>
      <c r="CA878" s="89"/>
      <c r="CB878" s="89"/>
      <c r="CC878" s="89"/>
    </row>
    <row r="879" spans="1:81" ht="9.75" customHeight="1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AW879" s="89"/>
      <c r="AX879" s="89"/>
      <c r="AY879" s="89"/>
      <c r="AZ879" s="89"/>
      <c r="BA879" s="89"/>
      <c r="BB879" s="89"/>
      <c r="BC879" s="89"/>
      <c r="BD879" s="89"/>
      <c r="BE879" s="89"/>
      <c r="BF879" s="89"/>
      <c r="BG879" s="89"/>
      <c r="BH879" s="89"/>
      <c r="BI879" s="89"/>
      <c r="BJ879" s="89"/>
      <c r="BK879" s="89"/>
      <c r="BL879" s="89"/>
      <c r="BM879" s="89"/>
      <c r="BN879" s="89"/>
      <c r="BO879" s="89"/>
      <c r="BP879" s="89"/>
      <c r="BQ879" s="89"/>
      <c r="BR879" s="89"/>
      <c r="BS879" s="89"/>
      <c r="BT879" s="89"/>
      <c r="BU879" s="89"/>
      <c r="BV879" s="89"/>
      <c r="BW879" s="89"/>
      <c r="BX879" s="89"/>
      <c r="BY879" s="89"/>
      <c r="BZ879" s="89"/>
      <c r="CA879" s="89"/>
      <c r="CB879" s="89"/>
      <c r="CC879" s="89"/>
    </row>
    <row r="880" spans="1:81" ht="9.75" customHeight="1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AW880" s="89"/>
      <c r="AX880" s="89"/>
      <c r="AY880" s="89"/>
      <c r="AZ880" s="89"/>
      <c r="BA880" s="89"/>
      <c r="BB880" s="89"/>
      <c r="BC880" s="89"/>
      <c r="BD880" s="89"/>
      <c r="BE880" s="89"/>
      <c r="BF880" s="89"/>
      <c r="BG880" s="89"/>
      <c r="BH880" s="89"/>
      <c r="BI880" s="89"/>
      <c r="BJ880" s="89"/>
      <c r="BK880" s="89"/>
      <c r="BL880" s="89"/>
      <c r="BM880" s="89"/>
      <c r="BN880" s="89"/>
      <c r="BO880" s="89"/>
      <c r="BP880" s="89"/>
      <c r="BQ880" s="89"/>
      <c r="BR880" s="89"/>
      <c r="BS880" s="89"/>
      <c r="BT880" s="89"/>
      <c r="BU880" s="89"/>
      <c r="BV880" s="89"/>
      <c r="BW880" s="89"/>
      <c r="BX880" s="89"/>
      <c r="BY880" s="89"/>
      <c r="BZ880" s="89"/>
      <c r="CA880" s="89"/>
      <c r="CB880" s="89"/>
      <c r="CC880" s="89"/>
    </row>
    <row r="881" spans="1:81" ht="9.75" customHeight="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  <c r="AT881" s="89"/>
      <c r="AU881" s="89"/>
      <c r="AV881" s="89"/>
      <c r="AW881" s="89"/>
      <c r="AX881" s="89"/>
      <c r="AY881" s="89"/>
      <c r="AZ881" s="89"/>
      <c r="BA881" s="89"/>
      <c r="BB881" s="89"/>
      <c r="BC881" s="89"/>
      <c r="BD881" s="89"/>
      <c r="BE881" s="89"/>
      <c r="BF881" s="89"/>
      <c r="BG881" s="89"/>
      <c r="BH881" s="89"/>
      <c r="BI881" s="89"/>
      <c r="BJ881" s="89"/>
      <c r="BK881" s="89"/>
      <c r="BL881" s="89"/>
      <c r="BM881" s="89"/>
      <c r="BN881" s="89"/>
      <c r="BO881" s="89"/>
      <c r="BP881" s="89"/>
      <c r="BQ881" s="89"/>
      <c r="BR881" s="89"/>
      <c r="BS881" s="89"/>
      <c r="BT881" s="89"/>
      <c r="BU881" s="89"/>
      <c r="BV881" s="89"/>
      <c r="BW881" s="89"/>
      <c r="BX881" s="89"/>
      <c r="BY881" s="89"/>
      <c r="BZ881" s="89"/>
      <c r="CA881" s="89"/>
      <c r="CB881" s="89"/>
      <c r="CC881" s="89"/>
    </row>
    <row r="882" spans="1:81" ht="9.75" customHeight="1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89"/>
      <c r="AP882" s="89"/>
      <c r="AQ882" s="89"/>
      <c r="AR882" s="89"/>
      <c r="AS882" s="89"/>
      <c r="AT882" s="89"/>
      <c r="AU882" s="89"/>
      <c r="AV882" s="89"/>
      <c r="AW882" s="89"/>
      <c r="AX882" s="89"/>
      <c r="AY882" s="89"/>
      <c r="AZ882" s="89"/>
      <c r="BA882" s="89"/>
      <c r="BB882" s="89"/>
      <c r="BC882" s="89"/>
      <c r="BD882" s="89"/>
      <c r="BE882" s="89"/>
      <c r="BF882" s="89"/>
      <c r="BG882" s="89"/>
      <c r="BH882" s="89"/>
      <c r="BI882" s="89"/>
      <c r="BJ882" s="89"/>
      <c r="BK882" s="89"/>
      <c r="BL882" s="89"/>
      <c r="BM882" s="89"/>
      <c r="BN882" s="89"/>
      <c r="BO882" s="89"/>
      <c r="BP882" s="89"/>
      <c r="BQ882" s="89"/>
      <c r="BR882" s="89"/>
      <c r="BS882" s="89"/>
      <c r="BT882" s="89"/>
      <c r="BU882" s="89"/>
      <c r="BV882" s="89"/>
      <c r="BW882" s="89"/>
      <c r="BX882" s="89"/>
      <c r="BY882" s="89"/>
      <c r="BZ882" s="89"/>
      <c r="CA882" s="89"/>
      <c r="CB882" s="89"/>
      <c r="CC882" s="89"/>
    </row>
    <row r="883" spans="1:81" ht="9.75" customHeight="1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 s="89"/>
      <c r="AP883" s="89"/>
      <c r="AQ883" s="89"/>
      <c r="AR883" s="89"/>
      <c r="AS883" s="89"/>
      <c r="AT883" s="89"/>
      <c r="AU883" s="89"/>
      <c r="AV883" s="89"/>
      <c r="AW883" s="89"/>
      <c r="AX883" s="89"/>
      <c r="AY883" s="89"/>
      <c r="AZ883" s="89"/>
      <c r="BA883" s="89"/>
      <c r="BB883" s="89"/>
      <c r="BC883" s="89"/>
      <c r="BD883" s="89"/>
      <c r="BE883" s="89"/>
      <c r="BF883" s="89"/>
      <c r="BG883" s="89"/>
      <c r="BH883" s="89"/>
      <c r="BI883" s="89"/>
      <c r="BJ883" s="89"/>
      <c r="BK883" s="89"/>
      <c r="BL883" s="89"/>
      <c r="BM883" s="89"/>
      <c r="BN883" s="89"/>
      <c r="BO883" s="89"/>
      <c r="BP883" s="89"/>
      <c r="BQ883" s="89"/>
      <c r="BR883" s="89"/>
      <c r="BS883" s="89"/>
      <c r="BT883" s="89"/>
      <c r="BU883" s="89"/>
      <c r="BV883" s="89"/>
      <c r="BW883" s="89"/>
      <c r="BX883" s="89"/>
      <c r="BY883" s="89"/>
      <c r="BZ883" s="89"/>
      <c r="CA883" s="89"/>
      <c r="CB883" s="89"/>
      <c r="CC883" s="89"/>
    </row>
    <row r="884" spans="1:81" ht="9.75" customHeight="1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  <c r="AT884" s="89"/>
      <c r="AU884" s="89"/>
      <c r="AV884" s="89"/>
      <c r="AW884" s="89"/>
      <c r="AX884" s="89"/>
      <c r="AY884" s="89"/>
      <c r="AZ884" s="89"/>
      <c r="BA884" s="89"/>
      <c r="BB884" s="89"/>
      <c r="BC884" s="89"/>
      <c r="BD884" s="89"/>
      <c r="BE884" s="89"/>
      <c r="BF884" s="89"/>
      <c r="BG884" s="89"/>
      <c r="BH884" s="89"/>
      <c r="BI884" s="89"/>
      <c r="BJ884" s="89"/>
      <c r="BK884" s="89"/>
      <c r="BL884" s="89"/>
      <c r="BM884" s="89"/>
      <c r="BN884" s="89"/>
      <c r="BO884" s="89"/>
      <c r="BP884" s="89"/>
      <c r="BQ884" s="89"/>
      <c r="BR884" s="89"/>
      <c r="BS884" s="89"/>
      <c r="BT884" s="89"/>
      <c r="BU884" s="89"/>
      <c r="BV884" s="89"/>
      <c r="BW884" s="89"/>
      <c r="BX884" s="89"/>
      <c r="BY884" s="89"/>
      <c r="BZ884" s="89"/>
      <c r="CA884" s="89"/>
      <c r="CB884" s="89"/>
      <c r="CC884" s="89"/>
    </row>
    <row r="885" spans="1:81" ht="9.75" customHeight="1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 s="89"/>
      <c r="AP885" s="89"/>
      <c r="AQ885" s="89"/>
      <c r="AR885" s="89"/>
      <c r="AS885" s="89"/>
      <c r="AT885" s="89"/>
      <c r="AU885" s="89"/>
      <c r="AV885" s="89"/>
      <c r="AW885" s="89"/>
      <c r="AX885" s="89"/>
      <c r="AY885" s="89"/>
      <c r="AZ885" s="89"/>
      <c r="BA885" s="89"/>
      <c r="BB885" s="89"/>
      <c r="BC885" s="89"/>
      <c r="BD885" s="89"/>
      <c r="BE885" s="89"/>
      <c r="BF885" s="89"/>
      <c r="BG885" s="89"/>
      <c r="BH885" s="89"/>
      <c r="BI885" s="89"/>
      <c r="BJ885" s="89"/>
      <c r="BK885" s="89"/>
      <c r="BL885" s="89"/>
      <c r="BM885" s="89"/>
      <c r="BN885" s="89"/>
      <c r="BO885" s="89"/>
      <c r="BP885" s="89"/>
      <c r="BQ885" s="89"/>
      <c r="BR885" s="89"/>
      <c r="BS885" s="89"/>
      <c r="BT885" s="89"/>
      <c r="BU885" s="89"/>
      <c r="BV885" s="89"/>
      <c r="BW885" s="89"/>
      <c r="BX885" s="89"/>
      <c r="BY885" s="89"/>
      <c r="BZ885" s="89"/>
      <c r="CA885" s="89"/>
      <c r="CB885" s="89"/>
      <c r="CC885" s="89"/>
    </row>
    <row r="886" spans="1:81" ht="9.75" customHeight="1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  <c r="AT886" s="89"/>
      <c r="AU886" s="89"/>
      <c r="AV886" s="89"/>
      <c r="AW886" s="89"/>
      <c r="AX886" s="89"/>
      <c r="AY886" s="89"/>
      <c r="AZ886" s="89"/>
      <c r="BA886" s="89"/>
      <c r="BB886" s="89"/>
      <c r="BC886" s="89"/>
      <c r="BD886" s="89"/>
      <c r="BE886" s="89"/>
      <c r="BF886" s="89"/>
      <c r="BG886" s="89"/>
      <c r="BH886" s="89"/>
      <c r="BI886" s="89"/>
      <c r="BJ886" s="89"/>
      <c r="BK886" s="89"/>
      <c r="BL886" s="89"/>
      <c r="BM886" s="89"/>
      <c r="BN886" s="89"/>
      <c r="BO886" s="89"/>
      <c r="BP886" s="89"/>
      <c r="BQ886" s="89"/>
      <c r="BR886" s="89"/>
      <c r="BS886" s="89"/>
      <c r="BT886" s="89"/>
      <c r="BU886" s="89"/>
      <c r="BV886" s="89"/>
      <c r="BW886" s="89"/>
      <c r="BX886" s="89"/>
      <c r="BY886" s="89"/>
      <c r="BZ886" s="89"/>
      <c r="CA886" s="89"/>
      <c r="CB886" s="89"/>
      <c r="CC886" s="89"/>
    </row>
    <row r="887" spans="1:81" ht="9.75" customHeight="1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  <c r="AT887" s="89"/>
      <c r="AU887" s="89"/>
      <c r="AV887" s="89"/>
      <c r="AW887" s="89"/>
      <c r="AX887" s="89"/>
      <c r="AY887" s="89"/>
      <c r="AZ887" s="89"/>
      <c r="BA887" s="89"/>
      <c r="BB887" s="89"/>
      <c r="BC887" s="89"/>
      <c r="BD887" s="89"/>
      <c r="BE887" s="89"/>
      <c r="BF887" s="89"/>
      <c r="BG887" s="89"/>
      <c r="BH887" s="89"/>
      <c r="BI887" s="89"/>
      <c r="BJ887" s="89"/>
      <c r="BK887" s="89"/>
      <c r="BL887" s="89"/>
      <c r="BM887" s="89"/>
      <c r="BN887" s="89"/>
      <c r="BO887" s="89"/>
      <c r="BP887" s="89"/>
      <c r="BQ887" s="89"/>
      <c r="BR887" s="89"/>
      <c r="BS887" s="89"/>
      <c r="BT887" s="89"/>
      <c r="BU887" s="89"/>
      <c r="BV887" s="89"/>
      <c r="BW887" s="89"/>
      <c r="BX887" s="89"/>
      <c r="BY887" s="89"/>
      <c r="BZ887" s="89"/>
      <c r="CA887" s="89"/>
      <c r="CB887" s="89"/>
      <c r="CC887" s="89"/>
    </row>
    <row r="888" spans="1:81" ht="9.75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  <c r="AT888" s="89"/>
      <c r="AU888" s="89"/>
      <c r="AV888" s="89"/>
      <c r="AW888" s="89"/>
      <c r="AX888" s="89"/>
      <c r="AY888" s="89"/>
      <c r="AZ888" s="89"/>
      <c r="BA888" s="89"/>
      <c r="BB888" s="89"/>
      <c r="BC888" s="89"/>
      <c r="BD888" s="89"/>
      <c r="BE888" s="89"/>
      <c r="BF888" s="89"/>
      <c r="BG888" s="89"/>
      <c r="BH888" s="89"/>
      <c r="BI888" s="89"/>
      <c r="BJ888" s="89"/>
      <c r="BK888" s="89"/>
      <c r="BL888" s="89"/>
      <c r="BM888" s="89"/>
      <c r="BN888" s="89"/>
      <c r="BO888" s="89"/>
      <c r="BP888" s="89"/>
      <c r="BQ888" s="89"/>
      <c r="BR888" s="89"/>
      <c r="BS888" s="89"/>
      <c r="BT888" s="89"/>
      <c r="BU888" s="89"/>
      <c r="BV888" s="89"/>
      <c r="BW888" s="89"/>
      <c r="BX888" s="89"/>
      <c r="BY888" s="89"/>
      <c r="BZ888" s="89"/>
      <c r="CA888" s="89"/>
      <c r="CB888" s="89"/>
      <c r="CC888" s="89"/>
    </row>
    <row r="889" spans="1:81" ht="9.75" customHeight="1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  <c r="AT889" s="89"/>
      <c r="AU889" s="89"/>
      <c r="AV889" s="89"/>
      <c r="AW889" s="89"/>
      <c r="AX889" s="89"/>
      <c r="AY889" s="89"/>
      <c r="AZ889" s="89"/>
      <c r="BA889" s="89"/>
      <c r="BB889" s="89"/>
      <c r="BC889" s="89"/>
      <c r="BD889" s="89"/>
      <c r="BE889" s="89"/>
      <c r="BF889" s="89"/>
      <c r="BG889" s="89"/>
      <c r="BH889" s="89"/>
      <c r="BI889" s="89"/>
      <c r="BJ889" s="89"/>
      <c r="BK889" s="89"/>
      <c r="BL889" s="89"/>
      <c r="BM889" s="89"/>
      <c r="BN889" s="89"/>
      <c r="BO889" s="89"/>
      <c r="BP889" s="89"/>
      <c r="BQ889" s="89"/>
      <c r="BR889" s="89"/>
      <c r="BS889" s="89"/>
      <c r="BT889" s="89"/>
      <c r="BU889" s="89"/>
      <c r="BV889" s="89"/>
      <c r="BW889" s="89"/>
      <c r="BX889" s="89"/>
      <c r="BY889" s="89"/>
      <c r="BZ889" s="89"/>
      <c r="CA889" s="89"/>
      <c r="CB889" s="89"/>
      <c r="CC889" s="89"/>
    </row>
    <row r="890" spans="1:81" ht="9.75" customHeight="1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 s="89"/>
      <c r="AP890" s="89"/>
      <c r="AQ890" s="89"/>
      <c r="AR890" s="89"/>
      <c r="AS890" s="89"/>
      <c r="AT890" s="89"/>
      <c r="AU890" s="89"/>
      <c r="AV890" s="89"/>
      <c r="AW890" s="89"/>
      <c r="AX890" s="89"/>
      <c r="AY890" s="89"/>
      <c r="AZ890" s="89"/>
      <c r="BA890" s="89"/>
      <c r="BB890" s="89"/>
      <c r="BC890" s="89"/>
      <c r="BD890" s="89"/>
      <c r="BE890" s="89"/>
      <c r="BF890" s="89"/>
      <c r="BG890" s="89"/>
      <c r="BH890" s="89"/>
      <c r="BI890" s="89"/>
      <c r="BJ890" s="89"/>
      <c r="BK890" s="89"/>
      <c r="BL890" s="89"/>
      <c r="BM890" s="89"/>
      <c r="BN890" s="89"/>
      <c r="BO890" s="89"/>
      <c r="BP890" s="89"/>
      <c r="BQ890" s="89"/>
      <c r="BR890" s="89"/>
      <c r="BS890" s="89"/>
      <c r="BT890" s="89"/>
      <c r="BU890" s="89"/>
      <c r="BV890" s="89"/>
      <c r="BW890" s="89"/>
      <c r="BX890" s="89"/>
      <c r="BY890" s="89"/>
      <c r="BZ890" s="89"/>
      <c r="CA890" s="89"/>
      <c r="CB890" s="89"/>
      <c r="CC890" s="89"/>
    </row>
    <row r="891" spans="1:81" ht="9.75" customHeight="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  <c r="AT891" s="89"/>
      <c r="AU891" s="89"/>
      <c r="AV891" s="89"/>
      <c r="AW891" s="89"/>
      <c r="AX891" s="89"/>
      <c r="AY891" s="89"/>
      <c r="AZ891" s="89"/>
      <c r="BA891" s="89"/>
      <c r="BB891" s="89"/>
      <c r="BC891" s="89"/>
      <c r="BD891" s="89"/>
      <c r="BE891" s="89"/>
      <c r="BF891" s="89"/>
      <c r="BG891" s="89"/>
      <c r="BH891" s="89"/>
      <c r="BI891" s="89"/>
      <c r="BJ891" s="89"/>
      <c r="BK891" s="89"/>
      <c r="BL891" s="89"/>
      <c r="BM891" s="89"/>
      <c r="BN891" s="89"/>
      <c r="BO891" s="89"/>
      <c r="BP891" s="89"/>
      <c r="BQ891" s="89"/>
      <c r="BR891" s="89"/>
      <c r="BS891" s="89"/>
      <c r="BT891" s="89"/>
      <c r="BU891" s="89"/>
      <c r="BV891" s="89"/>
      <c r="BW891" s="89"/>
      <c r="BX891" s="89"/>
      <c r="BY891" s="89"/>
      <c r="BZ891" s="89"/>
      <c r="CA891" s="89"/>
      <c r="CB891" s="89"/>
      <c r="CC891" s="89"/>
    </row>
    <row r="892" spans="1:81" ht="9.75" customHeight="1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  <c r="AT892" s="89"/>
      <c r="AU892" s="89"/>
      <c r="AV892" s="89"/>
      <c r="AW892" s="89"/>
      <c r="AX892" s="89"/>
      <c r="AY892" s="89"/>
      <c r="AZ892" s="89"/>
      <c r="BA892" s="89"/>
      <c r="BB892" s="89"/>
      <c r="BC892" s="89"/>
      <c r="BD892" s="89"/>
      <c r="BE892" s="89"/>
      <c r="BF892" s="89"/>
      <c r="BG892" s="89"/>
      <c r="BH892" s="89"/>
      <c r="BI892" s="89"/>
      <c r="BJ892" s="89"/>
      <c r="BK892" s="89"/>
      <c r="BL892" s="89"/>
      <c r="BM892" s="89"/>
      <c r="BN892" s="89"/>
      <c r="BO892" s="89"/>
      <c r="BP892" s="89"/>
      <c r="BQ892" s="89"/>
      <c r="BR892" s="89"/>
      <c r="BS892" s="89"/>
      <c r="BT892" s="89"/>
      <c r="BU892" s="89"/>
      <c r="BV892" s="89"/>
      <c r="BW892" s="89"/>
      <c r="BX892" s="89"/>
      <c r="BY892" s="89"/>
      <c r="BZ892" s="89"/>
      <c r="CA892" s="89"/>
      <c r="CB892" s="89"/>
      <c r="CC892" s="89"/>
    </row>
    <row r="893" spans="1:81" ht="9.75" customHeight="1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  <c r="AT893" s="89"/>
      <c r="AU893" s="89"/>
      <c r="AV893" s="89"/>
      <c r="AW893" s="89"/>
      <c r="AX893" s="89"/>
      <c r="AY893" s="89"/>
      <c r="AZ893" s="89"/>
      <c r="BA893" s="89"/>
      <c r="BB893" s="89"/>
      <c r="BC893" s="89"/>
      <c r="BD893" s="89"/>
      <c r="BE893" s="89"/>
      <c r="BF893" s="89"/>
      <c r="BG893" s="89"/>
      <c r="BH893" s="89"/>
      <c r="BI893" s="89"/>
      <c r="BJ893" s="89"/>
      <c r="BK893" s="89"/>
      <c r="BL893" s="89"/>
      <c r="BM893" s="89"/>
      <c r="BN893" s="89"/>
      <c r="BO893" s="89"/>
      <c r="BP893" s="89"/>
      <c r="BQ893" s="89"/>
      <c r="BR893" s="89"/>
      <c r="BS893" s="89"/>
      <c r="BT893" s="89"/>
      <c r="BU893" s="89"/>
      <c r="BV893" s="89"/>
      <c r="BW893" s="89"/>
      <c r="BX893" s="89"/>
      <c r="BY893" s="89"/>
      <c r="BZ893" s="89"/>
      <c r="CA893" s="89"/>
      <c r="CB893" s="89"/>
      <c r="CC893" s="89"/>
    </row>
    <row r="894" spans="1:81" ht="9.75" customHeight="1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  <c r="BA894" s="89"/>
      <c r="BB894" s="89"/>
      <c r="BC894" s="89"/>
      <c r="BD894" s="89"/>
      <c r="BE894" s="89"/>
      <c r="BF894" s="89"/>
      <c r="BG894" s="89"/>
      <c r="BH894" s="89"/>
      <c r="BI894" s="89"/>
      <c r="BJ894" s="89"/>
      <c r="BK894" s="89"/>
      <c r="BL894" s="89"/>
      <c r="BM894" s="89"/>
      <c r="BN894" s="89"/>
      <c r="BO894" s="89"/>
      <c r="BP894" s="89"/>
      <c r="BQ894" s="89"/>
      <c r="BR894" s="89"/>
      <c r="BS894" s="89"/>
      <c r="BT894" s="89"/>
      <c r="BU894" s="89"/>
      <c r="BV894" s="89"/>
      <c r="BW894" s="89"/>
      <c r="BX894" s="89"/>
      <c r="BY894" s="89"/>
      <c r="BZ894" s="89"/>
      <c r="CA894" s="89"/>
      <c r="CB894" s="89"/>
      <c r="CC894" s="89"/>
    </row>
    <row r="895" spans="1:81" ht="9.75" customHeight="1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  <c r="AT895" s="89"/>
      <c r="AU895" s="89"/>
      <c r="AV895" s="89"/>
      <c r="AW895" s="89"/>
      <c r="AX895" s="89"/>
      <c r="AY895" s="89"/>
      <c r="AZ895" s="89"/>
      <c r="BA895" s="89"/>
      <c r="BB895" s="89"/>
      <c r="BC895" s="89"/>
      <c r="BD895" s="89"/>
      <c r="BE895" s="89"/>
      <c r="BF895" s="89"/>
      <c r="BG895" s="89"/>
      <c r="BH895" s="89"/>
      <c r="BI895" s="89"/>
      <c r="BJ895" s="89"/>
      <c r="BK895" s="89"/>
      <c r="BL895" s="89"/>
      <c r="BM895" s="89"/>
      <c r="BN895" s="89"/>
      <c r="BO895" s="89"/>
      <c r="BP895" s="89"/>
      <c r="BQ895" s="89"/>
      <c r="BR895" s="89"/>
      <c r="BS895" s="89"/>
      <c r="BT895" s="89"/>
      <c r="BU895" s="89"/>
      <c r="BV895" s="89"/>
      <c r="BW895" s="89"/>
      <c r="BX895" s="89"/>
      <c r="BY895" s="89"/>
      <c r="BZ895" s="89"/>
      <c r="CA895" s="89"/>
      <c r="CB895" s="89"/>
      <c r="CC895" s="89"/>
    </row>
    <row r="896" spans="1:81" ht="9.75" customHeight="1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  <c r="AT896" s="89"/>
      <c r="AU896" s="89"/>
      <c r="AV896" s="89"/>
      <c r="AW896" s="89"/>
      <c r="AX896" s="89"/>
      <c r="AY896" s="89"/>
      <c r="AZ896" s="89"/>
      <c r="BA896" s="89"/>
      <c r="BB896" s="89"/>
      <c r="BC896" s="89"/>
      <c r="BD896" s="89"/>
      <c r="BE896" s="89"/>
      <c r="BF896" s="89"/>
      <c r="BG896" s="89"/>
      <c r="BH896" s="89"/>
      <c r="BI896" s="89"/>
      <c r="BJ896" s="89"/>
      <c r="BK896" s="89"/>
      <c r="BL896" s="89"/>
      <c r="BM896" s="89"/>
      <c r="BN896" s="89"/>
      <c r="BO896" s="89"/>
      <c r="BP896" s="89"/>
      <c r="BQ896" s="89"/>
      <c r="BR896" s="89"/>
      <c r="BS896" s="89"/>
      <c r="BT896" s="89"/>
      <c r="BU896" s="89"/>
      <c r="BV896" s="89"/>
      <c r="BW896" s="89"/>
      <c r="BX896" s="89"/>
      <c r="BY896" s="89"/>
      <c r="BZ896" s="89"/>
      <c r="CA896" s="89"/>
      <c r="CB896" s="89"/>
      <c r="CC896" s="89"/>
    </row>
    <row r="897" spans="1:81" ht="9.75" customHeight="1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  <c r="AT897" s="89"/>
      <c r="AU897" s="89"/>
      <c r="AV897" s="89"/>
      <c r="AW897" s="89"/>
      <c r="AX897" s="89"/>
      <c r="AY897" s="89"/>
      <c r="AZ897" s="89"/>
      <c r="BA897" s="89"/>
      <c r="BB897" s="89"/>
      <c r="BC897" s="89"/>
      <c r="BD897" s="89"/>
      <c r="BE897" s="89"/>
      <c r="BF897" s="89"/>
      <c r="BG897" s="89"/>
      <c r="BH897" s="89"/>
      <c r="BI897" s="89"/>
      <c r="BJ897" s="89"/>
      <c r="BK897" s="89"/>
      <c r="BL897" s="89"/>
      <c r="BM897" s="89"/>
      <c r="BN897" s="89"/>
      <c r="BO897" s="89"/>
      <c r="BP897" s="89"/>
      <c r="BQ897" s="89"/>
      <c r="BR897" s="89"/>
      <c r="BS897" s="89"/>
      <c r="BT897" s="89"/>
      <c r="BU897" s="89"/>
      <c r="BV897" s="89"/>
      <c r="BW897" s="89"/>
      <c r="BX897" s="89"/>
      <c r="BY897" s="89"/>
      <c r="BZ897" s="89"/>
      <c r="CA897" s="89"/>
      <c r="CB897" s="89"/>
      <c r="CC897" s="89"/>
    </row>
    <row r="898" spans="1:81" ht="9.75" customHeight="1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  <c r="AT898" s="89"/>
      <c r="AU898" s="89"/>
      <c r="AV898" s="89"/>
      <c r="AW898" s="89"/>
      <c r="AX898" s="89"/>
      <c r="AY898" s="89"/>
      <c r="AZ898" s="89"/>
      <c r="BA898" s="89"/>
      <c r="BB898" s="89"/>
      <c r="BC898" s="89"/>
      <c r="BD898" s="89"/>
      <c r="BE898" s="89"/>
      <c r="BF898" s="89"/>
      <c r="BG898" s="89"/>
      <c r="BH898" s="89"/>
      <c r="BI898" s="89"/>
      <c r="BJ898" s="89"/>
      <c r="BK898" s="89"/>
      <c r="BL898" s="89"/>
      <c r="BM898" s="89"/>
      <c r="BN898" s="89"/>
      <c r="BO898" s="89"/>
      <c r="BP898" s="89"/>
      <c r="BQ898" s="89"/>
      <c r="BR898" s="89"/>
      <c r="BS898" s="89"/>
      <c r="BT898" s="89"/>
      <c r="BU898" s="89"/>
      <c r="BV898" s="89"/>
      <c r="BW898" s="89"/>
      <c r="BX898" s="89"/>
      <c r="BY898" s="89"/>
      <c r="BZ898" s="89"/>
      <c r="CA898" s="89"/>
      <c r="CB898" s="89"/>
      <c r="CC898" s="89"/>
    </row>
    <row r="899" spans="1:81" ht="9.75" customHeight="1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  <c r="AT899" s="89"/>
      <c r="AU899" s="89"/>
      <c r="AV899" s="89"/>
      <c r="AW899" s="89"/>
      <c r="AX899" s="89"/>
      <c r="AY899" s="89"/>
      <c r="AZ899" s="89"/>
      <c r="BA899" s="89"/>
      <c r="BB899" s="89"/>
      <c r="BC899" s="89"/>
      <c r="BD899" s="89"/>
      <c r="BE899" s="89"/>
      <c r="BF899" s="89"/>
      <c r="BG899" s="89"/>
      <c r="BH899" s="89"/>
      <c r="BI899" s="89"/>
      <c r="BJ899" s="89"/>
      <c r="BK899" s="89"/>
      <c r="BL899" s="89"/>
      <c r="BM899" s="89"/>
      <c r="BN899" s="89"/>
      <c r="BO899" s="89"/>
      <c r="BP899" s="89"/>
      <c r="BQ899" s="89"/>
      <c r="BR899" s="89"/>
      <c r="BS899" s="89"/>
      <c r="BT899" s="89"/>
      <c r="BU899" s="89"/>
      <c r="BV899" s="89"/>
      <c r="BW899" s="89"/>
      <c r="BX899" s="89"/>
      <c r="BY899" s="89"/>
      <c r="BZ899" s="89"/>
      <c r="CA899" s="89"/>
      <c r="CB899" s="89"/>
      <c r="CC899" s="89"/>
    </row>
    <row r="900" spans="1:81" ht="9.75" customHeight="1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  <c r="BB900" s="89"/>
      <c r="BC900" s="89"/>
      <c r="BD900" s="89"/>
      <c r="BE900" s="89"/>
      <c r="BF900" s="89"/>
      <c r="BG900" s="89"/>
      <c r="BH900" s="89"/>
      <c r="BI900" s="89"/>
      <c r="BJ900" s="89"/>
      <c r="BK900" s="89"/>
      <c r="BL900" s="89"/>
      <c r="BM900" s="89"/>
      <c r="BN900" s="89"/>
      <c r="BO900" s="89"/>
      <c r="BP900" s="89"/>
      <c r="BQ900" s="89"/>
      <c r="BR900" s="89"/>
      <c r="BS900" s="89"/>
      <c r="BT900" s="89"/>
      <c r="BU900" s="89"/>
      <c r="BV900" s="89"/>
      <c r="BW900" s="89"/>
      <c r="BX900" s="89"/>
      <c r="BY900" s="89"/>
      <c r="BZ900" s="89"/>
      <c r="CA900" s="89"/>
      <c r="CB900" s="89"/>
      <c r="CC900" s="89"/>
    </row>
    <row r="901" spans="1:81" ht="9.75" customHeight="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  <c r="AT901" s="89"/>
      <c r="AU901" s="89"/>
      <c r="AV901" s="89"/>
      <c r="AW901" s="89"/>
      <c r="AX901" s="89"/>
      <c r="AY901" s="89"/>
      <c r="AZ901" s="89"/>
      <c r="BA901" s="89"/>
      <c r="BB901" s="89"/>
      <c r="BC901" s="89"/>
      <c r="BD901" s="89"/>
      <c r="BE901" s="89"/>
      <c r="BF901" s="89"/>
      <c r="BG901" s="89"/>
      <c r="BH901" s="89"/>
      <c r="BI901" s="89"/>
      <c r="BJ901" s="89"/>
      <c r="BK901" s="89"/>
      <c r="BL901" s="89"/>
      <c r="BM901" s="89"/>
      <c r="BN901" s="89"/>
      <c r="BO901" s="89"/>
      <c r="BP901" s="89"/>
      <c r="BQ901" s="89"/>
      <c r="BR901" s="89"/>
      <c r="BS901" s="89"/>
      <c r="BT901" s="89"/>
      <c r="BU901" s="89"/>
      <c r="BV901" s="89"/>
      <c r="BW901" s="89"/>
      <c r="BX901" s="89"/>
      <c r="BY901" s="89"/>
      <c r="BZ901" s="89"/>
      <c r="CA901" s="89"/>
      <c r="CB901" s="89"/>
      <c r="CC901" s="89"/>
    </row>
    <row r="902" spans="1:81" ht="9.75" customHeight="1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  <c r="AT902" s="89"/>
      <c r="AU902" s="89"/>
      <c r="AV902" s="89"/>
      <c r="AW902" s="89"/>
      <c r="AX902" s="89"/>
      <c r="AY902" s="89"/>
      <c r="AZ902" s="89"/>
      <c r="BA902" s="89"/>
      <c r="BB902" s="89"/>
      <c r="BC902" s="89"/>
      <c r="BD902" s="89"/>
      <c r="BE902" s="89"/>
      <c r="BF902" s="89"/>
      <c r="BG902" s="89"/>
      <c r="BH902" s="89"/>
      <c r="BI902" s="89"/>
      <c r="BJ902" s="89"/>
      <c r="BK902" s="89"/>
      <c r="BL902" s="89"/>
      <c r="BM902" s="89"/>
      <c r="BN902" s="89"/>
      <c r="BO902" s="89"/>
      <c r="BP902" s="89"/>
      <c r="BQ902" s="89"/>
      <c r="BR902" s="89"/>
      <c r="BS902" s="89"/>
      <c r="BT902" s="89"/>
      <c r="BU902" s="89"/>
      <c r="BV902" s="89"/>
      <c r="BW902" s="89"/>
      <c r="BX902" s="89"/>
      <c r="BY902" s="89"/>
      <c r="BZ902" s="89"/>
      <c r="CA902" s="89"/>
      <c r="CB902" s="89"/>
      <c r="CC902" s="89"/>
    </row>
    <row r="903" spans="1:81" ht="9.75" customHeight="1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89"/>
      <c r="AO903" s="89"/>
      <c r="AP903" s="89"/>
      <c r="AQ903" s="89"/>
      <c r="AR903" s="89"/>
      <c r="AS903" s="89"/>
      <c r="AT903" s="89"/>
      <c r="AU903" s="89"/>
      <c r="AV903" s="89"/>
      <c r="AW903" s="89"/>
      <c r="AX903" s="89"/>
      <c r="AY903" s="89"/>
      <c r="AZ903" s="89"/>
      <c r="BA903" s="89"/>
      <c r="BB903" s="89"/>
      <c r="BC903" s="89"/>
      <c r="BD903" s="89"/>
      <c r="BE903" s="89"/>
      <c r="BF903" s="89"/>
      <c r="BG903" s="89"/>
      <c r="BH903" s="89"/>
      <c r="BI903" s="89"/>
      <c r="BJ903" s="89"/>
      <c r="BK903" s="89"/>
      <c r="BL903" s="89"/>
      <c r="BM903" s="89"/>
      <c r="BN903" s="89"/>
      <c r="BO903" s="89"/>
      <c r="BP903" s="89"/>
      <c r="BQ903" s="89"/>
      <c r="BR903" s="89"/>
      <c r="BS903" s="89"/>
      <c r="BT903" s="89"/>
      <c r="BU903" s="89"/>
      <c r="BV903" s="89"/>
      <c r="BW903" s="89"/>
      <c r="BX903" s="89"/>
      <c r="BY903" s="89"/>
      <c r="BZ903" s="89"/>
      <c r="CA903" s="89"/>
      <c r="CB903" s="89"/>
      <c r="CC903" s="89"/>
    </row>
    <row r="904" spans="1:81" ht="9.75" customHeight="1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O904" s="89"/>
      <c r="AP904" s="89"/>
      <c r="AQ904" s="89"/>
      <c r="AR904" s="89"/>
      <c r="AS904" s="89"/>
      <c r="AT904" s="89"/>
      <c r="AU904" s="89"/>
      <c r="AV904" s="89"/>
      <c r="AW904" s="89"/>
      <c r="AX904" s="89"/>
      <c r="AY904" s="89"/>
      <c r="AZ904" s="89"/>
      <c r="BA904" s="89"/>
      <c r="BB904" s="89"/>
      <c r="BC904" s="89"/>
      <c r="BD904" s="89"/>
      <c r="BE904" s="89"/>
      <c r="BF904" s="89"/>
      <c r="BG904" s="89"/>
      <c r="BH904" s="89"/>
      <c r="BI904" s="89"/>
      <c r="BJ904" s="89"/>
      <c r="BK904" s="89"/>
      <c r="BL904" s="89"/>
      <c r="BM904" s="89"/>
      <c r="BN904" s="89"/>
      <c r="BO904" s="89"/>
      <c r="BP904" s="89"/>
      <c r="BQ904" s="89"/>
      <c r="BR904" s="89"/>
      <c r="BS904" s="89"/>
      <c r="BT904" s="89"/>
      <c r="BU904" s="89"/>
      <c r="BV904" s="89"/>
      <c r="BW904" s="89"/>
      <c r="BX904" s="89"/>
      <c r="BY904" s="89"/>
      <c r="BZ904" s="89"/>
      <c r="CA904" s="89"/>
      <c r="CB904" s="89"/>
      <c r="CC904" s="89"/>
    </row>
    <row r="905" spans="1:81" ht="9.75" customHeight="1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89"/>
      <c r="AP905" s="89"/>
      <c r="AQ905" s="89"/>
      <c r="AR905" s="89"/>
      <c r="AS905" s="89"/>
      <c r="AT905" s="89"/>
      <c r="AU905" s="89"/>
      <c r="AV905" s="89"/>
      <c r="AW905" s="89"/>
      <c r="AX905" s="89"/>
      <c r="AY905" s="89"/>
      <c r="AZ905" s="89"/>
      <c r="BA905" s="89"/>
      <c r="BB905" s="89"/>
      <c r="BC905" s="89"/>
      <c r="BD905" s="89"/>
      <c r="BE905" s="89"/>
      <c r="BF905" s="89"/>
      <c r="BG905" s="89"/>
      <c r="BH905" s="89"/>
      <c r="BI905" s="89"/>
      <c r="BJ905" s="89"/>
      <c r="BK905" s="89"/>
      <c r="BL905" s="89"/>
      <c r="BM905" s="89"/>
      <c r="BN905" s="89"/>
      <c r="BO905" s="89"/>
      <c r="BP905" s="89"/>
      <c r="BQ905" s="89"/>
      <c r="BR905" s="89"/>
      <c r="BS905" s="89"/>
      <c r="BT905" s="89"/>
      <c r="BU905" s="89"/>
      <c r="BV905" s="89"/>
      <c r="BW905" s="89"/>
      <c r="BX905" s="89"/>
      <c r="BY905" s="89"/>
      <c r="BZ905" s="89"/>
      <c r="CA905" s="89"/>
      <c r="CB905" s="89"/>
      <c r="CC905" s="89"/>
    </row>
    <row r="906" spans="1:81" ht="9.75" customHeight="1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89"/>
      <c r="AP906" s="89"/>
      <c r="AQ906" s="89"/>
      <c r="AR906" s="89"/>
      <c r="AS906" s="89"/>
      <c r="AT906" s="89"/>
      <c r="AU906" s="89"/>
      <c r="AV906" s="89"/>
      <c r="AW906" s="89"/>
      <c r="AX906" s="89"/>
      <c r="AY906" s="89"/>
      <c r="AZ906" s="89"/>
      <c r="BA906" s="89"/>
      <c r="BB906" s="89"/>
      <c r="BC906" s="89"/>
      <c r="BD906" s="89"/>
      <c r="BE906" s="89"/>
      <c r="BF906" s="89"/>
      <c r="BG906" s="89"/>
      <c r="BH906" s="89"/>
      <c r="BI906" s="89"/>
      <c r="BJ906" s="89"/>
      <c r="BK906" s="89"/>
      <c r="BL906" s="89"/>
      <c r="BM906" s="89"/>
      <c r="BN906" s="89"/>
      <c r="BO906" s="89"/>
      <c r="BP906" s="89"/>
      <c r="BQ906" s="89"/>
      <c r="BR906" s="89"/>
      <c r="BS906" s="89"/>
      <c r="BT906" s="89"/>
      <c r="BU906" s="89"/>
      <c r="BV906" s="89"/>
      <c r="BW906" s="89"/>
      <c r="BX906" s="89"/>
      <c r="BY906" s="89"/>
      <c r="BZ906" s="89"/>
      <c r="CA906" s="89"/>
      <c r="CB906" s="89"/>
      <c r="CC906" s="89"/>
    </row>
    <row r="907" spans="1:81" ht="9.75" customHeight="1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89"/>
      <c r="AP907" s="89"/>
      <c r="AQ907" s="89"/>
      <c r="AR907" s="89"/>
      <c r="AS907" s="89"/>
      <c r="AT907" s="89"/>
      <c r="AU907" s="89"/>
      <c r="AV907" s="89"/>
      <c r="AW907" s="89"/>
      <c r="AX907" s="89"/>
      <c r="AY907" s="89"/>
      <c r="AZ907" s="89"/>
      <c r="BA907" s="89"/>
      <c r="BB907" s="89"/>
      <c r="BC907" s="89"/>
      <c r="BD907" s="89"/>
      <c r="BE907" s="89"/>
      <c r="BF907" s="89"/>
      <c r="BG907" s="89"/>
      <c r="BH907" s="89"/>
      <c r="BI907" s="89"/>
      <c r="BJ907" s="89"/>
      <c r="BK907" s="89"/>
      <c r="BL907" s="89"/>
      <c r="BM907" s="89"/>
      <c r="BN907" s="89"/>
      <c r="BO907" s="89"/>
      <c r="BP907" s="89"/>
      <c r="BQ907" s="89"/>
      <c r="BR907" s="89"/>
      <c r="BS907" s="89"/>
      <c r="BT907" s="89"/>
      <c r="BU907" s="89"/>
      <c r="BV907" s="89"/>
      <c r="BW907" s="89"/>
      <c r="BX907" s="89"/>
      <c r="BY907" s="89"/>
      <c r="BZ907" s="89"/>
      <c r="CA907" s="89"/>
      <c r="CB907" s="89"/>
      <c r="CC907" s="89"/>
    </row>
    <row r="908" spans="1:81" ht="9.75" customHeight="1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89"/>
      <c r="AP908" s="89"/>
      <c r="AQ908" s="89"/>
      <c r="AR908" s="89"/>
      <c r="AS908" s="89"/>
      <c r="AT908" s="89"/>
      <c r="AU908" s="89"/>
      <c r="AV908" s="89"/>
      <c r="AW908" s="89"/>
      <c r="AX908" s="89"/>
      <c r="AY908" s="89"/>
      <c r="AZ908" s="89"/>
      <c r="BA908" s="89"/>
      <c r="BB908" s="89"/>
      <c r="BC908" s="89"/>
      <c r="BD908" s="89"/>
      <c r="BE908" s="89"/>
      <c r="BF908" s="89"/>
      <c r="BG908" s="89"/>
      <c r="BH908" s="89"/>
      <c r="BI908" s="89"/>
      <c r="BJ908" s="89"/>
      <c r="BK908" s="89"/>
      <c r="BL908" s="89"/>
      <c r="BM908" s="89"/>
      <c r="BN908" s="89"/>
      <c r="BO908" s="89"/>
      <c r="BP908" s="89"/>
      <c r="BQ908" s="89"/>
      <c r="BR908" s="89"/>
      <c r="BS908" s="89"/>
      <c r="BT908" s="89"/>
      <c r="BU908" s="89"/>
      <c r="BV908" s="89"/>
      <c r="BW908" s="89"/>
      <c r="BX908" s="89"/>
      <c r="BY908" s="89"/>
      <c r="BZ908" s="89"/>
      <c r="CA908" s="89"/>
      <c r="CB908" s="89"/>
      <c r="CC908" s="89"/>
    </row>
    <row r="909" spans="1:81" ht="9.75" customHeight="1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O909" s="89"/>
      <c r="AP909" s="89"/>
      <c r="AQ909" s="89"/>
      <c r="AR909" s="89"/>
      <c r="AS909" s="89"/>
      <c r="AT909" s="89"/>
      <c r="AU909" s="89"/>
      <c r="AV909" s="89"/>
      <c r="AW909" s="89"/>
      <c r="AX909" s="89"/>
      <c r="AY909" s="89"/>
      <c r="AZ909" s="89"/>
      <c r="BA909" s="89"/>
      <c r="BB909" s="89"/>
      <c r="BC909" s="89"/>
      <c r="BD909" s="89"/>
      <c r="BE909" s="89"/>
      <c r="BF909" s="89"/>
      <c r="BG909" s="89"/>
      <c r="BH909" s="89"/>
      <c r="BI909" s="89"/>
      <c r="BJ909" s="89"/>
      <c r="BK909" s="89"/>
      <c r="BL909" s="89"/>
      <c r="BM909" s="89"/>
      <c r="BN909" s="89"/>
      <c r="BO909" s="89"/>
      <c r="BP909" s="89"/>
      <c r="BQ909" s="89"/>
      <c r="BR909" s="89"/>
      <c r="BS909" s="89"/>
      <c r="BT909" s="89"/>
      <c r="BU909" s="89"/>
      <c r="BV909" s="89"/>
      <c r="BW909" s="89"/>
      <c r="BX909" s="89"/>
      <c r="BY909" s="89"/>
      <c r="BZ909" s="89"/>
      <c r="CA909" s="89"/>
      <c r="CB909" s="89"/>
      <c r="CC909" s="89"/>
    </row>
    <row r="910" spans="1:81" ht="9.75" customHeight="1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89"/>
      <c r="AO910" s="89"/>
      <c r="AP910" s="89"/>
      <c r="AQ910" s="89"/>
      <c r="AR910" s="89"/>
      <c r="AS910" s="89"/>
      <c r="AT910" s="89"/>
      <c r="AU910" s="89"/>
      <c r="AV910" s="89"/>
      <c r="AW910" s="89"/>
      <c r="AX910" s="89"/>
      <c r="AY910" s="89"/>
      <c r="AZ910" s="89"/>
      <c r="BA910" s="89"/>
      <c r="BB910" s="89"/>
      <c r="BC910" s="89"/>
      <c r="BD910" s="89"/>
      <c r="BE910" s="89"/>
      <c r="BF910" s="89"/>
      <c r="BG910" s="89"/>
      <c r="BH910" s="89"/>
      <c r="BI910" s="89"/>
      <c r="BJ910" s="89"/>
      <c r="BK910" s="89"/>
      <c r="BL910" s="89"/>
      <c r="BM910" s="89"/>
      <c r="BN910" s="89"/>
      <c r="BO910" s="89"/>
      <c r="BP910" s="89"/>
      <c r="BQ910" s="89"/>
      <c r="BR910" s="89"/>
      <c r="BS910" s="89"/>
      <c r="BT910" s="89"/>
      <c r="BU910" s="89"/>
      <c r="BV910" s="89"/>
      <c r="BW910" s="89"/>
      <c r="BX910" s="89"/>
      <c r="BY910" s="89"/>
      <c r="BZ910" s="89"/>
      <c r="CA910" s="89"/>
      <c r="CB910" s="89"/>
      <c r="CC910" s="89"/>
    </row>
    <row r="911" spans="1:81" ht="9.75" customHeight="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89"/>
      <c r="AO911" s="89"/>
      <c r="AP911" s="89"/>
      <c r="AQ911" s="89"/>
      <c r="AR911" s="89"/>
      <c r="AS911" s="89"/>
      <c r="AT911" s="89"/>
      <c r="AU911" s="89"/>
      <c r="AV911" s="89"/>
      <c r="AW911" s="89"/>
      <c r="AX911" s="89"/>
      <c r="AY911" s="89"/>
      <c r="AZ911" s="89"/>
      <c r="BA911" s="89"/>
      <c r="BB911" s="89"/>
      <c r="BC911" s="89"/>
      <c r="BD911" s="89"/>
      <c r="BE911" s="89"/>
      <c r="BF911" s="89"/>
      <c r="BG911" s="89"/>
      <c r="BH911" s="89"/>
      <c r="BI911" s="89"/>
      <c r="BJ911" s="89"/>
      <c r="BK911" s="89"/>
      <c r="BL911" s="89"/>
      <c r="BM911" s="89"/>
      <c r="BN911" s="89"/>
      <c r="BO911" s="89"/>
      <c r="BP911" s="89"/>
      <c r="BQ911" s="89"/>
      <c r="BR911" s="89"/>
      <c r="BS911" s="89"/>
      <c r="BT911" s="89"/>
      <c r="BU911" s="89"/>
      <c r="BV911" s="89"/>
      <c r="BW911" s="89"/>
      <c r="BX911" s="89"/>
      <c r="BY911" s="89"/>
      <c r="BZ911" s="89"/>
      <c r="CA911" s="89"/>
      <c r="CB911" s="89"/>
      <c r="CC911" s="89"/>
    </row>
    <row r="912" spans="1:81" ht="9.75" customHeight="1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/>
      <c r="AG912" s="89"/>
      <c r="AH912" s="89"/>
      <c r="AI912" s="89"/>
      <c r="AJ912" s="89"/>
      <c r="AK912" s="89"/>
      <c r="AL912" s="89"/>
      <c r="AM912" s="89"/>
      <c r="AN912" s="89"/>
      <c r="AO912" s="89"/>
      <c r="AP912" s="89"/>
      <c r="AQ912" s="89"/>
      <c r="AR912" s="89"/>
      <c r="AS912" s="89"/>
      <c r="AT912" s="89"/>
      <c r="AU912" s="89"/>
      <c r="AV912" s="89"/>
      <c r="AW912" s="89"/>
      <c r="AX912" s="89"/>
      <c r="AY912" s="89"/>
      <c r="AZ912" s="89"/>
      <c r="BA912" s="89"/>
      <c r="BB912" s="89"/>
      <c r="BC912" s="89"/>
      <c r="BD912" s="89"/>
      <c r="BE912" s="89"/>
      <c r="BF912" s="89"/>
      <c r="BG912" s="89"/>
      <c r="BH912" s="89"/>
      <c r="BI912" s="89"/>
      <c r="BJ912" s="89"/>
      <c r="BK912" s="89"/>
      <c r="BL912" s="89"/>
      <c r="BM912" s="89"/>
      <c r="BN912" s="89"/>
      <c r="BO912" s="89"/>
      <c r="BP912" s="89"/>
      <c r="BQ912" s="89"/>
      <c r="BR912" s="89"/>
      <c r="BS912" s="89"/>
      <c r="BT912" s="89"/>
      <c r="BU912" s="89"/>
      <c r="BV912" s="89"/>
      <c r="BW912" s="89"/>
      <c r="BX912" s="89"/>
      <c r="BY912" s="89"/>
      <c r="BZ912" s="89"/>
      <c r="CA912" s="89"/>
      <c r="CB912" s="89"/>
      <c r="CC912" s="89"/>
    </row>
    <row r="913" spans="1:81" ht="9.75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  <c r="AG913" s="89"/>
      <c r="AH913" s="89"/>
      <c r="AI913" s="89"/>
      <c r="AJ913" s="89"/>
      <c r="AK913" s="89"/>
      <c r="AL913" s="89"/>
      <c r="AM913" s="89"/>
      <c r="AN913" s="89"/>
      <c r="AO913" s="89"/>
      <c r="AP913" s="89"/>
      <c r="AQ913" s="89"/>
      <c r="AR913" s="89"/>
      <c r="AS913" s="89"/>
      <c r="AT913" s="89"/>
      <c r="AU913" s="89"/>
      <c r="AV913" s="89"/>
      <c r="AW913" s="89"/>
      <c r="AX913" s="89"/>
      <c r="AY913" s="89"/>
      <c r="AZ913" s="89"/>
      <c r="BA913" s="89"/>
      <c r="BB913" s="89"/>
      <c r="BC913" s="89"/>
      <c r="BD913" s="89"/>
      <c r="BE913" s="89"/>
      <c r="BF913" s="89"/>
      <c r="BG913" s="89"/>
      <c r="BH913" s="89"/>
      <c r="BI913" s="89"/>
      <c r="BJ913" s="89"/>
      <c r="BK913" s="89"/>
      <c r="BL913" s="89"/>
      <c r="BM913" s="89"/>
      <c r="BN913" s="89"/>
      <c r="BO913" s="89"/>
      <c r="BP913" s="89"/>
      <c r="BQ913" s="89"/>
      <c r="BR913" s="89"/>
      <c r="BS913" s="89"/>
      <c r="BT913" s="89"/>
      <c r="BU913" s="89"/>
      <c r="BV913" s="89"/>
      <c r="BW913" s="89"/>
      <c r="BX913" s="89"/>
      <c r="BY913" s="89"/>
      <c r="BZ913" s="89"/>
      <c r="CA913" s="89"/>
      <c r="CB913" s="89"/>
      <c r="CC913" s="89"/>
    </row>
    <row r="914" spans="1:81" ht="9.75" customHeight="1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9"/>
      <c r="AQ914" s="89"/>
      <c r="AR914" s="89"/>
      <c r="AS914" s="89"/>
      <c r="AT914" s="89"/>
      <c r="AU914" s="89"/>
      <c r="AV914" s="89"/>
      <c r="AW914" s="89"/>
      <c r="AX914" s="89"/>
      <c r="AY914" s="89"/>
      <c r="AZ914" s="89"/>
      <c r="BA914" s="89"/>
      <c r="BB914" s="89"/>
      <c r="BC914" s="89"/>
      <c r="BD914" s="89"/>
      <c r="BE914" s="89"/>
      <c r="BF914" s="89"/>
      <c r="BG914" s="89"/>
      <c r="BH914" s="89"/>
      <c r="BI914" s="89"/>
      <c r="BJ914" s="89"/>
      <c r="BK914" s="89"/>
      <c r="BL914" s="89"/>
      <c r="BM914" s="89"/>
      <c r="BN914" s="89"/>
      <c r="BO914" s="89"/>
      <c r="BP914" s="89"/>
      <c r="BQ914" s="89"/>
      <c r="BR914" s="89"/>
      <c r="BS914" s="89"/>
      <c r="BT914" s="89"/>
      <c r="BU914" s="89"/>
      <c r="BV914" s="89"/>
      <c r="BW914" s="89"/>
      <c r="BX914" s="89"/>
      <c r="BY914" s="89"/>
      <c r="BZ914" s="89"/>
      <c r="CA914" s="89"/>
      <c r="CB914" s="89"/>
      <c r="CC914" s="89"/>
    </row>
    <row r="915" spans="1:81" ht="9.75" customHeight="1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89"/>
      <c r="AO915" s="89"/>
      <c r="AP915" s="89"/>
      <c r="AQ915" s="89"/>
      <c r="AR915" s="89"/>
      <c r="AS915" s="89"/>
      <c r="AT915" s="89"/>
      <c r="AU915" s="89"/>
      <c r="AV915" s="89"/>
      <c r="AW915" s="89"/>
      <c r="AX915" s="89"/>
      <c r="AY915" s="89"/>
      <c r="AZ915" s="89"/>
      <c r="BA915" s="89"/>
      <c r="BB915" s="89"/>
      <c r="BC915" s="89"/>
      <c r="BD915" s="89"/>
      <c r="BE915" s="89"/>
      <c r="BF915" s="89"/>
      <c r="BG915" s="89"/>
      <c r="BH915" s="89"/>
      <c r="BI915" s="89"/>
      <c r="BJ915" s="89"/>
      <c r="BK915" s="89"/>
      <c r="BL915" s="89"/>
      <c r="BM915" s="89"/>
      <c r="BN915" s="89"/>
      <c r="BO915" s="89"/>
      <c r="BP915" s="89"/>
      <c r="BQ915" s="89"/>
      <c r="BR915" s="89"/>
      <c r="BS915" s="89"/>
      <c r="BT915" s="89"/>
      <c r="BU915" s="89"/>
      <c r="BV915" s="89"/>
      <c r="BW915" s="89"/>
      <c r="BX915" s="89"/>
      <c r="BY915" s="89"/>
      <c r="BZ915" s="89"/>
      <c r="CA915" s="89"/>
      <c r="CB915" s="89"/>
      <c r="CC915" s="89"/>
    </row>
    <row r="916" spans="1:81" ht="9.75" customHeight="1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89"/>
      <c r="AO916" s="89"/>
      <c r="AP916" s="89"/>
      <c r="AQ916" s="89"/>
      <c r="AR916" s="89"/>
      <c r="AS916" s="89"/>
      <c r="AT916" s="89"/>
      <c r="AU916" s="89"/>
      <c r="AV916" s="89"/>
      <c r="AW916" s="89"/>
      <c r="AX916" s="89"/>
      <c r="AY916" s="89"/>
      <c r="AZ916" s="89"/>
      <c r="BA916" s="89"/>
      <c r="BB916" s="89"/>
      <c r="BC916" s="89"/>
      <c r="BD916" s="89"/>
      <c r="BE916" s="89"/>
      <c r="BF916" s="89"/>
      <c r="BG916" s="89"/>
      <c r="BH916" s="89"/>
      <c r="BI916" s="89"/>
      <c r="BJ916" s="89"/>
      <c r="BK916" s="89"/>
      <c r="BL916" s="89"/>
      <c r="BM916" s="89"/>
      <c r="BN916" s="89"/>
      <c r="BO916" s="89"/>
      <c r="BP916" s="89"/>
      <c r="BQ916" s="89"/>
      <c r="BR916" s="89"/>
      <c r="BS916" s="89"/>
      <c r="BT916" s="89"/>
      <c r="BU916" s="89"/>
      <c r="BV916" s="89"/>
      <c r="BW916" s="89"/>
      <c r="BX916" s="89"/>
      <c r="BY916" s="89"/>
      <c r="BZ916" s="89"/>
      <c r="CA916" s="89"/>
      <c r="CB916" s="89"/>
      <c r="CC916" s="89"/>
    </row>
    <row r="917" spans="1:81" ht="9.75" customHeight="1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89"/>
      <c r="AO917" s="89"/>
      <c r="AP917" s="89"/>
      <c r="AQ917" s="89"/>
      <c r="AR917" s="89"/>
      <c r="AS917" s="89"/>
      <c r="AT917" s="89"/>
      <c r="AU917" s="89"/>
      <c r="AV917" s="89"/>
      <c r="AW917" s="89"/>
      <c r="AX917" s="89"/>
      <c r="AY917" s="89"/>
      <c r="AZ917" s="89"/>
      <c r="BA917" s="89"/>
      <c r="BB917" s="89"/>
      <c r="BC917" s="89"/>
      <c r="BD917" s="89"/>
      <c r="BE917" s="89"/>
      <c r="BF917" s="89"/>
      <c r="BG917" s="89"/>
      <c r="BH917" s="89"/>
      <c r="BI917" s="89"/>
      <c r="BJ917" s="89"/>
      <c r="BK917" s="89"/>
      <c r="BL917" s="89"/>
      <c r="BM917" s="89"/>
      <c r="BN917" s="89"/>
      <c r="BO917" s="89"/>
      <c r="BP917" s="89"/>
      <c r="BQ917" s="89"/>
      <c r="BR917" s="89"/>
      <c r="BS917" s="89"/>
      <c r="BT917" s="89"/>
      <c r="BU917" s="89"/>
      <c r="BV917" s="89"/>
      <c r="BW917" s="89"/>
      <c r="BX917" s="89"/>
      <c r="BY917" s="89"/>
      <c r="BZ917" s="89"/>
      <c r="CA917" s="89"/>
      <c r="CB917" s="89"/>
      <c r="CC917" s="89"/>
    </row>
    <row r="918" spans="1:81" ht="9.75" customHeight="1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/>
      <c r="AG918" s="89"/>
      <c r="AH918" s="89"/>
      <c r="AI918" s="89"/>
      <c r="AJ918" s="89"/>
      <c r="AK918" s="89"/>
      <c r="AL918" s="89"/>
      <c r="AM918" s="89"/>
      <c r="AN918" s="89"/>
      <c r="AO918" s="89"/>
      <c r="AP918" s="89"/>
      <c r="AQ918" s="89"/>
      <c r="AR918" s="89"/>
      <c r="AS918" s="89"/>
      <c r="AT918" s="89"/>
      <c r="AU918" s="89"/>
      <c r="AV918" s="89"/>
      <c r="AW918" s="89"/>
      <c r="AX918" s="89"/>
      <c r="AY918" s="89"/>
      <c r="AZ918" s="89"/>
      <c r="BA918" s="89"/>
      <c r="BB918" s="89"/>
      <c r="BC918" s="89"/>
      <c r="BD918" s="89"/>
      <c r="BE918" s="89"/>
      <c r="BF918" s="89"/>
      <c r="BG918" s="89"/>
      <c r="BH918" s="89"/>
      <c r="BI918" s="89"/>
      <c r="BJ918" s="89"/>
      <c r="BK918" s="89"/>
      <c r="BL918" s="89"/>
      <c r="BM918" s="89"/>
      <c r="BN918" s="89"/>
      <c r="BO918" s="89"/>
      <c r="BP918" s="89"/>
      <c r="BQ918" s="89"/>
      <c r="BR918" s="89"/>
      <c r="BS918" s="89"/>
      <c r="BT918" s="89"/>
      <c r="BU918" s="89"/>
      <c r="BV918" s="89"/>
      <c r="BW918" s="89"/>
      <c r="BX918" s="89"/>
      <c r="BY918" s="89"/>
      <c r="BZ918" s="89"/>
      <c r="CA918" s="89"/>
      <c r="CB918" s="89"/>
      <c r="CC918" s="89"/>
    </row>
    <row r="919" spans="1:81" ht="9.75" customHeight="1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89"/>
      <c r="AO919" s="89"/>
      <c r="AP919" s="89"/>
      <c r="AQ919" s="89"/>
      <c r="AR919" s="89"/>
      <c r="AS919" s="89"/>
      <c r="AT919" s="89"/>
      <c r="AU919" s="89"/>
      <c r="AV919" s="89"/>
      <c r="AW919" s="89"/>
      <c r="AX919" s="89"/>
      <c r="AY919" s="89"/>
      <c r="AZ919" s="89"/>
      <c r="BA919" s="89"/>
      <c r="BB919" s="89"/>
      <c r="BC919" s="89"/>
      <c r="BD919" s="89"/>
      <c r="BE919" s="89"/>
      <c r="BF919" s="89"/>
      <c r="BG919" s="89"/>
      <c r="BH919" s="89"/>
      <c r="BI919" s="89"/>
      <c r="BJ919" s="89"/>
      <c r="BK919" s="89"/>
      <c r="BL919" s="89"/>
      <c r="BM919" s="89"/>
      <c r="BN919" s="89"/>
      <c r="BO919" s="89"/>
      <c r="BP919" s="89"/>
      <c r="BQ919" s="89"/>
      <c r="BR919" s="89"/>
      <c r="BS919" s="89"/>
      <c r="BT919" s="89"/>
      <c r="BU919" s="89"/>
      <c r="BV919" s="89"/>
      <c r="BW919" s="89"/>
      <c r="BX919" s="89"/>
      <c r="BY919" s="89"/>
      <c r="BZ919" s="89"/>
      <c r="CA919" s="89"/>
      <c r="CB919" s="89"/>
      <c r="CC919" s="89"/>
    </row>
    <row r="920" spans="1:81" ht="9.75" customHeight="1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/>
      <c r="AL920" s="89"/>
      <c r="AM920" s="89"/>
      <c r="AN920" s="89"/>
      <c r="AO920" s="89"/>
      <c r="AP920" s="89"/>
      <c r="AQ920" s="89"/>
      <c r="AR920" s="89"/>
      <c r="AS920" s="89"/>
      <c r="AT920" s="89"/>
      <c r="AU920" s="89"/>
      <c r="AV920" s="89"/>
      <c r="AW920" s="89"/>
      <c r="AX920" s="89"/>
      <c r="AY920" s="89"/>
      <c r="AZ920" s="89"/>
      <c r="BA920" s="89"/>
      <c r="BB920" s="89"/>
      <c r="BC920" s="89"/>
      <c r="BD920" s="89"/>
      <c r="BE920" s="89"/>
      <c r="BF920" s="89"/>
      <c r="BG920" s="89"/>
      <c r="BH920" s="89"/>
      <c r="BI920" s="89"/>
      <c r="BJ920" s="89"/>
      <c r="BK920" s="89"/>
      <c r="BL920" s="89"/>
      <c r="BM920" s="89"/>
      <c r="BN920" s="89"/>
      <c r="BO920" s="89"/>
      <c r="BP920" s="89"/>
      <c r="BQ920" s="89"/>
      <c r="BR920" s="89"/>
      <c r="BS920" s="89"/>
      <c r="BT920" s="89"/>
      <c r="BU920" s="89"/>
      <c r="BV920" s="89"/>
      <c r="BW920" s="89"/>
      <c r="BX920" s="89"/>
      <c r="BY920" s="89"/>
      <c r="BZ920" s="89"/>
      <c r="CA920" s="89"/>
      <c r="CB920" s="89"/>
      <c r="CC920" s="89"/>
    </row>
    <row r="921" spans="1:81" ht="9.75" customHeight="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/>
      <c r="AG921" s="89"/>
      <c r="AH921" s="89"/>
      <c r="AI921" s="89"/>
      <c r="AJ921" s="89"/>
      <c r="AK921" s="89"/>
      <c r="AL921" s="89"/>
      <c r="AM921" s="89"/>
      <c r="AN921" s="89"/>
      <c r="AO921" s="89"/>
      <c r="AP921" s="89"/>
      <c r="AQ921" s="89"/>
      <c r="AR921" s="89"/>
      <c r="AS921" s="89"/>
      <c r="AT921" s="89"/>
      <c r="AU921" s="89"/>
      <c r="AV921" s="89"/>
      <c r="AW921" s="89"/>
      <c r="AX921" s="89"/>
      <c r="AY921" s="89"/>
      <c r="AZ921" s="89"/>
      <c r="BA921" s="89"/>
      <c r="BB921" s="89"/>
      <c r="BC921" s="89"/>
      <c r="BD921" s="89"/>
      <c r="BE921" s="89"/>
      <c r="BF921" s="89"/>
      <c r="BG921" s="89"/>
      <c r="BH921" s="89"/>
      <c r="BI921" s="89"/>
      <c r="BJ921" s="89"/>
      <c r="BK921" s="89"/>
      <c r="BL921" s="89"/>
      <c r="BM921" s="89"/>
      <c r="BN921" s="89"/>
      <c r="BO921" s="89"/>
      <c r="BP921" s="89"/>
      <c r="BQ921" s="89"/>
      <c r="BR921" s="89"/>
      <c r="BS921" s="89"/>
      <c r="BT921" s="89"/>
      <c r="BU921" s="89"/>
      <c r="BV921" s="89"/>
      <c r="BW921" s="89"/>
      <c r="BX921" s="89"/>
      <c r="BY921" s="89"/>
      <c r="BZ921" s="89"/>
      <c r="CA921" s="89"/>
      <c r="CB921" s="89"/>
      <c r="CC921" s="89"/>
    </row>
    <row r="922" spans="1:81" ht="9.75" customHeight="1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89"/>
      <c r="AO922" s="89"/>
      <c r="AP922" s="89"/>
      <c r="AQ922" s="89"/>
      <c r="AR922" s="89"/>
      <c r="AS922" s="89"/>
      <c r="AT922" s="89"/>
      <c r="AU922" s="89"/>
      <c r="AV922" s="89"/>
      <c r="AW922" s="89"/>
      <c r="AX922" s="89"/>
      <c r="AY922" s="89"/>
      <c r="AZ922" s="89"/>
      <c r="BA922" s="89"/>
      <c r="BB922" s="89"/>
      <c r="BC922" s="89"/>
      <c r="BD922" s="89"/>
      <c r="BE922" s="89"/>
      <c r="BF922" s="89"/>
      <c r="BG922" s="89"/>
      <c r="BH922" s="89"/>
      <c r="BI922" s="89"/>
      <c r="BJ922" s="89"/>
      <c r="BK922" s="89"/>
      <c r="BL922" s="89"/>
      <c r="BM922" s="89"/>
      <c r="BN922" s="89"/>
      <c r="BO922" s="89"/>
      <c r="BP922" s="89"/>
      <c r="BQ922" s="89"/>
      <c r="BR922" s="89"/>
      <c r="BS922" s="89"/>
      <c r="BT922" s="89"/>
      <c r="BU922" s="89"/>
      <c r="BV922" s="89"/>
      <c r="BW922" s="89"/>
      <c r="BX922" s="89"/>
      <c r="BY922" s="89"/>
      <c r="BZ922" s="89"/>
      <c r="CA922" s="89"/>
      <c r="CB922" s="89"/>
      <c r="CC922" s="89"/>
    </row>
    <row r="923" spans="1:81" ht="9.75" customHeight="1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  <c r="AF923" s="89"/>
      <c r="AG923" s="89"/>
      <c r="AH923" s="89"/>
      <c r="AI923" s="89"/>
      <c r="AJ923" s="89"/>
      <c r="AK923" s="89"/>
      <c r="AL923" s="89"/>
      <c r="AM923" s="89"/>
      <c r="AN923" s="89"/>
      <c r="AO923" s="89"/>
      <c r="AP923" s="89"/>
      <c r="AQ923" s="89"/>
      <c r="AR923" s="89"/>
      <c r="AS923" s="89"/>
      <c r="AT923" s="89"/>
      <c r="AU923" s="89"/>
      <c r="AV923" s="89"/>
      <c r="AW923" s="89"/>
      <c r="AX923" s="89"/>
      <c r="AY923" s="89"/>
      <c r="AZ923" s="89"/>
      <c r="BA923" s="89"/>
      <c r="BB923" s="89"/>
      <c r="BC923" s="89"/>
      <c r="BD923" s="89"/>
      <c r="BE923" s="89"/>
      <c r="BF923" s="89"/>
      <c r="BG923" s="89"/>
      <c r="BH923" s="89"/>
      <c r="BI923" s="89"/>
      <c r="BJ923" s="89"/>
      <c r="BK923" s="89"/>
      <c r="BL923" s="89"/>
      <c r="BM923" s="89"/>
      <c r="BN923" s="89"/>
      <c r="BO923" s="89"/>
      <c r="BP923" s="89"/>
      <c r="BQ923" s="89"/>
      <c r="BR923" s="89"/>
      <c r="BS923" s="89"/>
      <c r="BT923" s="89"/>
      <c r="BU923" s="89"/>
      <c r="BV923" s="89"/>
      <c r="BW923" s="89"/>
      <c r="BX923" s="89"/>
      <c r="BY923" s="89"/>
      <c r="BZ923" s="89"/>
      <c r="CA923" s="89"/>
      <c r="CB923" s="89"/>
      <c r="CC923" s="89"/>
    </row>
    <row r="924" spans="1:81" ht="9.75" customHeight="1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89"/>
      <c r="AO924" s="89"/>
      <c r="AP924" s="89"/>
      <c r="AQ924" s="89"/>
      <c r="AR924" s="89"/>
      <c r="AS924" s="89"/>
      <c r="AT924" s="89"/>
      <c r="AU924" s="89"/>
      <c r="AV924" s="89"/>
      <c r="AW924" s="89"/>
      <c r="AX924" s="89"/>
      <c r="AY924" s="89"/>
      <c r="AZ924" s="89"/>
      <c r="BA924" s="89"/>
      <c r="BB924" s="89"/>
      <c r="BC924" s="89"/>
      <c r="BD924" s="89"/>
      <c r="BE924" s="89"/>
      <c r="BF924" s="89"/>
      <c r="BG924" s="89"/>
      <c r="BH924" s="89"/>
      <c r="BI924" s="89"/>
      <c r="BJ924" s="89"/>
      <c r="BK924" s="89"/>
      <c r="BL924" s="89"/>
      <c r="BM924" s="89"/>
      <c r="BN924" s="89"/>
      <c r="BO924" s="89"/>
      <c r="BP924" s="89"/>
      <c r="BQ924" s="89"/>
      <c r="BR924" s="89"/>
      <c r="BS924" s="89"/>
      <c r="BT924" s="89"/>
      <c r="BU924" s="89"/>
      <c r="BV924" s="89"/>
      <c r="BW924" s="89"/>
      <c r="BX924" s="89"/>
      <c r="BY924" s="89"/>
      <c r="BZ924" s="89"/>
      <c r="CA924" s="89"/>
      <c r="CB924" s="89"/>
      <c r="CC924" s="89"/>
    </row>
    <row r="925" spans="1:81" ht="9.75" customHeight="1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89"/>
      <c r="AO925" s="89"/>
      <c r="AP925" s="89"/>
      <c r="AQ925" s="89"/>
      <c r="AR925" s="89"/>
      <c r="AS925" s="89"/>
      <c r="AT925" s="89"/>
      <c r="AU925" s="89"/>
      <c r="AV925" s="89"/>
      <c r="AW925" s="89"/>
      <c r="AX925" s="89"/>
      <c r="AY925" s="89"/>
      <c r="AZ925" s="89"/>
      <c r="BA925" s="89"/>
      <c r="BB925" s="89"/>
      <c r="BC925" s="89"/>
      <c r="BD925" s="89"/>
      <c r="BE925" s="89"/>
      <c r="BF925" s="89"/>
      <c r="BG925" s="89"/>
      <c r="BH925" s="89"/>
      <c r="BI925" s="89"/>
      <c r="BJ925" s="89"/>
      <c r="BK925" s="89"/>
      <c r="BL925" s="89"/>
      <c r="BM925" s="89"/>
      <c r="BN925" s="89"/>
      <c r="BO925" s="89"/>
      <c r="BP925" s="89"/>
      <c r="BQ925" s="89"/>
      <c r="BR925" s="89"/>
      <c r="BS925" s="89"/>
      <c r="BT925" s="89"/>
      <c r="BU925" s="89"/>
      <c r="BV925" s="89"/>
      <c r="BW925" s="89"/>
      <c r="BX925" s="89"/>
      <c r="BY925" s="89"/>
      <c r="BZ925" s="89"/>
      <c r="CA925" s="89"/>
      <c r="CB925" s="89"/>
      <c r="CC925" s="89"/>
    </row>
    <row r="926" spans="1:81" ht="9.75" customHeight="1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89"/>
      <c r="AP926" s="89"/>
      <c r="AQ926" s="89"/>
      <c r="AR926" s="89"/>
      <c r="AS926" s="89"/>
      <c r="AT926" s="89"/>
      <c r="AU926" s="89"/>
      <c r="AV926" s="89"/>
      <c r="AW926" s="89"/>
      <c r="AX926" s="89"/>
      <c r="AY926" s="89"/>
      <c r="AZ926" s="89"/>
      <c r="BA926" s="89"/>
      <c r="BB926" s="89"/>
      <c r="BC926" s="89"/>
      <c r="BD926" s="89"/>
      <c r="BE926" s="89"/>
      <c r="BF926" s="89"/>
      <c r="BG926" s="89"/>
      <c r="BH926" s="89"/>
      <c r="BI926" s="89"/>
      <c r="BJ926" s="89"/>
      <c r="BK926" s="89"/>
      <c r="BL926" s="89"/>
      <c r="BM926" s="89"/>
      <c r="BN926" s="89"/>
      <c r="BO926" s="89"/>
      <c r="BP926" s="89"/>
      <c r="BQ926" s="89"/>
      <c r="BR926" s="89"/>
      <c r="BS926" s="89"/>
      <c r="BT926" s="89"/>
      <c r="BU926" s="89"/>
      <c r="BV926" s="89"/>
      <c r="BW926" s="89"/>
      <c r="BX926" s="89"/>
      <c r="BY926" s="89"/>
      <c r="BZ926" s="89"/>
      <c r="CA926" s="89"/>
      <c r="CB926" s="89"/>
      <c r="CC926" s="89"/>
    </row>
    <row r="927" spans="1:81" ht="9.75" customHeight="1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89"/>
      <c r="AP927" s="89"/>
      <c r="AQ927" s="89"/>
      <c r="AR927" s="89"/>
      <c r="AS927" s="89"/>
      <c r="AT927" s="89"/>
      <c r="AU927" s="89"/>
      <c r="AV927" s="89"/>
      <c r="AW927" s="89"/>
      <c r="AX927" s="89"/>
      <c r="AY927" s="89"/>
      <c r="AZ927" s="89"/>
      <c r="BA927" s="89"/>
      <c r="BB927" s="89"/>
      <c r="BC927" s="89"/>
      <c r="BD927" s="89"/>
      <c r="BE927" s="89"/>
      <c r="BF927" s="89"/>
      <c r="BG927" s="89"/>
      <c r="BH927" s="89"/>
      <c r="BI927" s="89"/>
      <c r="BJ927" s="89"/>
      <c r="BK927" s="89"/>
      <c r="BL927" s="89"/>
      <c r="BM927" s="89"/>
      <c r="BN927" s="89"/>
      <c r="BO927" s="89"/>
      <c r="BP927" s="89"/>
      <c r="BQ927" s="89"/>
      <c r="BR927" s="89"/>
      <c r="BS927" s="89"/>
      <c r="BT927" s="89"/>
      <c r="BU927" s="89"/>
      <c r="BV927" s="89"/>
      <c r="BW927" s="89"/>
      <c r="BX927" s="89"/>
      <c r="BY927" s="89"/>
      <c r="BZ927" s="89"/>
      <c r="CA927" s="89"/>
      <c r="CB927" s="89"/>
      <c r="CC927" s="89"/>
    </row>
    <row r="928" spans="1:81" ht="9.75" customHeight="1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89"/>
      <c r="AP928" s="89"/>
      <c r="AQ928" s="89"/>
      <c r="AR928" s="89"/>
      <c r="AS928" s="89"/>
      <c r="AT928" s="89"/>
      <c r="AU928" s="89"/>
      <c r="AV928" s="89"/>
      <c r="AW928" s="89"/>
      <c r="AX928" s="89"/>
      <c r="AY928" s="89"/>
      <c r="AZ928" s="89"/>
      <c r="BA928" s="89"/>
      <c r="BB928" s="89"/>
      <c r="BC928" s="89"/>
      <c r="BD928" s="89"/>
      <c r="BE928" s="89"/>
      <c r="BF928" s="89"/>
      <c r="BG928" s="89"/>
      <c r="BH928" s="89"/>
      <c r="BI928" s="89"/>
      <c r="BJ928" s="89"/>
      <c r="BK928" s="89"/>
      <c r="BL928" s="89"/>
      <c r="BM928" s="89"/>
      <c r="BN928" s="89"/>
      <c r="BO928" s="89"/>
      <c r="BP928" s="89"/>
      <c r="BQ928" s="89"/>
      <c r="BR928" s="89"/>
      <c r="BS928" s="89"/>
      <c r="BT928" s="89"/>
      <c r="BU928" s="89"/>
      <c r="BV928" s="89"/>
      <c r="BW928" s="89"/>
      <c r="BX928" s="89"/>
      <c r="BY928" s="89"/>
      <c r="BZ928" s="89"/>
      <c r="CA928" s="89"/>
      <c r="CB928" s="89"/>
      <c r="CC928" s="89"/>
    </row>
    <row r="929" spans="1:81" ht="9.75" customHeight="1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89"/>
      <c r="AP929" s="89"/>
      <c r="AQ929" s="89"/>
      <c r="AR929" s="89"/>
      <c r="AS929" s="89"/>
      <c r="AT929" s="89"/>
      <c r="AU929" s="89"/>
      <c r="AV929" s="89"/>
      <c r="AW929" s="89"/>
      <c r="AX929" s="89"/>
      <c r="AY929" s="89"/>
      <c r="AZ929" s="89"/>
      <c r="BA929" s="89"/>
      <c r="BB929" s="89"/>
      <c r="BC929" s="89"/>
      <c r="BD929" s="89"/>
      <c r="BE929" s="89"/>
      <c r="BF929" s="89"/>
      <c r="BG929" s="89"/>
      <c r="BH929" s="89"/>
      <c r="BI929" s="89"/>
      <c r="BJ929" s="89"/>
      <c r="BK929" s="89"/>
      <c r="BL929" s="89"/>
      <c r="BM929" s="89"/>
      <c r="BN929" s="89"/>
      <c r="BO929" s="89"/>
      <c r="BP929" s="89"/>
      <c r="BQ929" s="89"/>
      <c r="BR929" s="89"/>
      <c r="BS929" s="89"/>
      <c r="BT929" s="89"/>
      <c r="BU929" s="89"/>
      <c r="BV929" s="89"/>
      <c r="BW929" s="89"/>
      <c r="BX929" s="89"/>
      <c r="BY929" s="89"/>
      <c r="BZ929" s="89"/>
      <c r="CA929" s="89"/>
      <c r="CB929" s="89"/>
      <c r="CC929" s="89"/>
    </row>
    <row r="930" spans="1:81" ht="9.75" customHeight="1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89"/>
      <c r="AP930" s="89"/>
      <c r="AQ930" s="89"/>
      <c r="AR930" s="89"/>
      <c r="AS930" s="89"/>
      <c r="AT930" s="89"/>
      <c r="AU930" s="89"/>
      <c r="AV930" s="89"/>
      <c r="AW930" s="89"/>
      <c r="AX930" s="89"/>
      <c r="AY930" s="89"/>
      <c r="AZ930" s="89"/>
      <c r="BA930" s="89"/>
      <c r="BB930" s="89"/>
      <c r="BC930" s="89"/>
      <c r="BD930" s="89"/>
      <c r="BE930" s="89"/>
      <c r="BF930" s="89"/>
      <c r="BG930" s="89"/>
      <c r="BH930" s="89"/>
      <c r="BI930" s="89"/>
      <c r="BJ930" s="89"/>
      <c r="BK930" s="89"/>
      <c r="BL930" s="89"/>
      <c r="BM930" s="89"/>
      <c r="BN930" s="89"/>
      <c r="BO930" s="89"/>
      <c r="BP930" s="89"/>
      <c r="BQ930" s="89"/>
      <c r="BR930" s="89"/>
      <c r="BS930" s="89"/>
      <c r="BT930" s="89"/>
      <c r="BU930" s="89"/>
      <c r="BV930" s="89"/>
      <c r="BW930" s="89"/>
      <c r="BX930" s="89"/>
      <c r="BY930" s="89"/>
      <c r="BZ930" s="89"/>
      <c r="CA930" s="89"/>
      <c r="CB930" s="89"/>
      <c r="CC930" s="89"/>
    </row>
    <row r="931" spans="1:81" ht="9.75" customHeight="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89"/>
      <c r="AO931" s="89"/>
      <c r="AP931" s="89"/>
      <c r="AQ931" s="89"/>
      <c r="AR931" s="89"/>
      <c r="AS931" s="89"/>
      <c r="AT931" s="89"/>
      <c r="AU931" s="89"/>
      <c r="AV931" s="89"/>
      <c r="AW931" s="89"/>
      <c r="AX931" s="89"/>
      <c r="AY931" s="89"/>
      <c r="AZ931" s="89"/>
      <c r="BA931" s="89"/>
      <c r="BB931" s="89"/>
      <c r="BC931" s="89"/>
      <c r="BD931" s="89"/>
      <c r="BE931" s="89"/>
      <c r="BF931" s="89"/>
      <c r="BG931" s="89"/>
      <c r="BH931" s="89"/>
      <c r="BI931" s="89"/>
      <c r="BJ931" s="89"/>
      <c r="BK931" s="89"/>
      <c r="BL931" s="89"/>
      <c r="BM931" s="89"/>
      <c r="BN931" s="89"/>
      <c r="BO931" s="89"/>
      <c r="BP931" s="89"/>
      <c r="BQ931" s="89"/>
      <c r="BR931" s="89"/>
      <c r="BS931" s="89"/>
      <c r="BT931" s="89"/>
      <c r="BU931" s="89"/>
      <c r="BV931" s="89"/>
      <c r="BW931" s="89"/>
      <c r="BX931" s="89"/>
      <c r="BY931" s="89"/>
      <c r="BZ931" s="89"/>
      <c r="CA931" s="89"/>
      <c r="CB931" s="89"/>
      <c r="CC931" s="89"/>
    </row>
    <row r="932" spans="1:81" ht="9.75" customHeight="1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89"/>
      <c r="AO932" s="89"/>
      <c r="AP932" s="89"/>
      <c r="AQ932" s="89"/>
      <c r="AR932" s="89"/>
      <c r="AS932" s="89"/>
      <c r="AT932" s="89"/>
      <c r="AU932" s="89"/>
      <c r="AV932" s="89"/>
      <c r="AW932" s="89"/>
      <c r="AX932" s="89"/>
      <c r="AY932" s="89"/>
      <c r="AZ932" s="89"/>
      <c r="BA932" s="89"/>
      <c r="BB932" s="89"/>
      <c r="BC932" s="89"/>
      <c r="BD932" s="89"/>
      <c r="BE932" s="89"/>
      <c r="BF932" s="89"/>
      <c r="BG932" s="89"/>
      <c r="BH932" s="89"/>
      <c r="BI932" s="89"/>
      <c r="BJ932" s="89"/>
      <c r="BK932" s="89"/>
      <c r="BL932" s="89"/>
      <c r="BM932" s="89"/>
      <c r="BN932" s="89"/>
      <c r="BO932" s="89"/>
      <c r="BP932" s="89"/>
      <c r="BQ932" s="89"/>
      <c r="BR932" s="89"/>
      <c r="BS932" s="89"/>
      <c r="BT932" s="89"/>
      <c r="BU932" s="89"/>
      <c r="BV932" s="89"/>
      <c r="BW932" s="89"/>
      <c r="BX932" s="89"/>
      <c r="BY932" s="89"/>
      <c r="BZ932" s="89"/>
      <c r="CA932" s="89"/>
      <c r="CB932" s="89"/>
      <c r="CC932" s="89"/>
    </row>
    <row r="933" spans="1:81" ht="9.75" customHeight="1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89"/>
      <c r="AO933" s="89"/>
      <c r="AP933" s="89"/>
      <c r="AQ933" s="89"/>
      <c r="AR933" s="89"/>
      <c r="AS933" s="89"/>
      <c r="AT933" s="89"/>
      <c r="AU933" s="89"/>
      <c r="AV933" s="89"/>
      <c r="AW933" s="89"/>
      <c r="AX933" s="89"/>
      <c r="AY933" s="89"/>
      <c r="AZ933" s="89"/>
      <c r="BA933" s="89"/>
      <c r="BB933" s="89"/>
      <c r="BC933" s="89"/>
      <c r="BD933" s="89"/>
      <c r="BE933" s="89"/>
      <c r="BF933" s="89"/>
      <c r="BG933" s="89"/>
      <c r="BH933" s="89"/>
      <c r="BI933" s="89"/>
      <c r="BJ933" s="89"/>
      <c r="BK933" s="89"/>
      <c r="BL933" s="89"/>
      <c r="BM933" s="89"/>
      <c r="BN933" s="89"/>
      <c r="BO933" s="89"/>
      <c r="BP933" s="89"/>
      <c r="BQ933" s="89"/>
      <c r="BR933" s="89"/>
      <c r="BS933" s="89"/>
      <c r="BT933" s="89"/>
      <c r="BU933" s="89"/>
      <c r="BV933" s="89"/>
      <c r="BW933" s="89"/>
      <c r="BX933" s="89"/>
      <c r="BY933" s="89"/>
      <c r="BZ933" s="89"/>
      <c r="CA933" s="89"/>
      <c r="CB933" s="89"/>
      <c r="CC933" s="89"/>
    </row>
    <row r="934" spans="1:81" ht="9.75" customHeight="1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89"/>
      <c r="AO934" s="89"/>
      <c r="AP934" s="89"/>
      <c r="AQ934" s="89"/>
      <c r="AR934" s="89"/>
      <c r="AS934" s="89"/>
      <c r="AT934" s="89"/>
      <c r="AU934" s="89"/>
      <c r="AV934" s="89"/>
      <c r="AW934" s="89"/>
      <c r="AX934" s="89"/>
      <c r="AY934" s="89"/>
      <c r="AZ934" s="89"/>
      <c r="BA934" s="89"/>
      <c r="BB934" s="89"/>
      <c r="BC934" s="89"/>
      <c r="BD934" s="89"/>
      <c r="BE934" s="89"/>
      <c r="BF934" s="89"/>
      <c r="BG934" s="89"/>
      <c r="BH934" s="89"/>
      <c r="BI934" s="89"/>
      <c r="BJ934" s="89"/>
      <c r="BK934" s="89"/>
      <c r="BL934" s="89"/>
      <c r="BM934" s="89"/>
      <c r="BN934" s="89"/>
      <c r="BO934" s="89"/>
      <c r="BP934" s="89"/>
      <c r="BQ934" s="89"/>
      <c r="BR934" s="89"/>
      <c r="BS934" s="89"/>
      <c r="BT934" s="89"/>
      <c r="BU934" s="89"/>
      <c r="BV934" s="89"/>
      <c r="BW934" s="89"/>
      <c r="BX934" s="89"/>
      <c r="BY934" s="89"/>
      <c r="BZ934" s="89"/>
      <c r="CA934" s="89"/>
      <c r="CB934" s="89"/>
      <c r="CC934" s="89"/>
    </row>
    <row r="935" spans="1:81" ht="9.75" customHeight="1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F935" s="89"/>
      <c r="AG935" s="89"/>
      <c r="AH935" s="89"/>
      <c r="AI935" s="89"/>
      <c r="AJ935" s="89"/>
      <c r="AK935" s="89"/>
      <c r="AL935" s="89"/>
      <c r="AM935" s="89"/>
      <c r="AN935" s="89"/>
      <c r="AO935" s="89"/>
      <c r="AP935" s="89"/>
      <c r="AQ935" s="89"/>
      <c r="AR935" s="89"/>
      <c r="AS935" s="89"/>
      <c r="AT935" s="89"/>
      <c r="AU935" s="89"/>
      <c r="AV935" s="89"/>
      <c r="AW935" s="89"/>
      <c r="AX935" s="89"/>
      <c r="AY935" s="89"/>
      <c r="AZ935" s="89"/>
      <c r="BA935" s="89"/>
      <c r="BB935" s="89"/>
      <c r="BC935" s="89"/>
      <c r="BD935" s="89"/>
      <c r="BE935" s="89"/>
      <c r="BF935" s="89"/>
      <c r="BG935" s="89"/>
      <c r="BH935" s="89"/>
      <c r="BI935" s="89"/>
      <c r="BJ935" s="89"/>
      <c r="BK935" s="89"/>
      <c r="BL935" s="89"/>
      <c r="BM935" s="89"/>
      <c r="BN935" s="89"/>
      <c r="BO935" s="89"/>
      <c r="BP935" s="89"/>
      <c r="BQ935" s="89"/>
      <c r="BR935" s="89"/>
      <c r="BS935" s="89"/>
      <c r="BT935" s="89"/>
      <c r="BU935" s="89"/>
      <c r="BV935" s="89"/>
      <c r="BW935" s="89"/>
      <c r="BX935" s="89"/>
      <c r="BY935" s="89"/>
      <c r="BZ935" s="89"/>
      <c r="CA935" s="89"/>
      <c r="CB935" s="89"/>
      <c r="CC935" s="89"/>
    </row>
    <row r="936" spans="1:81" ht="9.75" customHeight="1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  <c r="AF936" s="89"/>
      <c r="AG936" s="89"/>
      <c r="AH936" s="89"/>
      <c r="AI936" s="89"/>
      <c r="AJ936" s="89"/>
      <c r="AK936" s="89"/>
      <c r="AL936" s="89"/>
      <c r="AM936" s="89"/>
      <c r="AN936" s="89"/>
      <c r="AO936" s="89"/>
      <c r="AP936" s="89"/>
      <c r="AQ936" s="89"/>
      <c r="AR936" s="89"/>
      <c r="AS936" s="89"/>
      <c r="AT936" s="89"/>
      <c r="AU936" s="89"/>
      <c r="AV936" s="89"/>
      <c r="AW936" s="89"/>
      <c r="AX936" s="89"/>
      <c r="AY936" s="89"/>
      <c r="AZ936" s="89"/>
      <c r="BA936" s="89"/>
      <c r="BB936" s="89"/>
      <c r="BC936" s="89"/>
      <c r="BD936" s="89"/>
      <c r="BE936" s="89"/>
      <c r="BF936" s="89"/>
      <c r="BG936" s="89"/>
      <c r="BH936" s="89"/>
      <c r="BI936" s="89"/>
      <c r="BJ936" s="89"/>
      <c r="BK936" s="89"/>
      <c r="BL936" s="89"/>
      <c r="BM936" s="89"/>
      <c r="BN936" s="89"/>
      <c r="BO936" s="89"/>
      <c r="BP936" s="89"/>
      <c r="BQ936" s="89"/>
      <c r="BR936" s="89"/>
      <c r="BS936" s="89"/>
      <c r="BT936" s="89"/>
      <c r="BU936" s="89"/>
      <c r="BV936" s="89"/>
      <c r="BW936" s="89"/>
      <c r="BX936" s="89"/>
      <c r="BY936" s="89"/>
      <c r="BZ936" s="89"/>
      <c r="CA936" s="89"/>
      <c r="CB936" s="89"/>
      <c r="CC936" s="89"/>
    </row>
    <row r="937" spans="1:81" ht="9.75" customHeight="1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  <c r="AF937" s="89"/>
      <c r="AG937" s="89"/>
      <c r="AH937" s="89"/>
      <c r="AI937" s="89"/>
      <c r="AJ937" s="89"/>
      <c r="AK937" s="89"/>
      <c r="AL937" s="89"/>
      <c r="AM937" s="89"/>
      <c r="AN937" s="89"/>
      <c r="AO937" s="89"/>
      <c r="AP937" s="89"/>
      <c r="AQ937" s="89"/>
      <c r="AR937" s="89"/>
      <c r="AS937" s="89"/>
      <c r="AT937" s="89"/>
      <c r="AU937" s="89"/>
      <c r="AV937" s="89"/>
      <c r="AW937" s="89"/>
      <c r="AX937" s="89"/>
      <c r="AY937" s="89"/>
      <c r="AZ937" s="89"/>
      <c r="BA937" s="89"/>
      <c r="BB937" s="89"/>
      <c r="BC937" s="89"/>
      <c r="BD937" s="89"/>
      <c r="BE937" s="89"/>
      <c r="BF937" s="89"/>
      <c r="BG937" s="89"/>
      <c r="BH937" s="89"/>
      <c r="BI937" s="89"/>
      <c r="BJ937" s="89"/>
      <c r="BK937" s="89"/>
      <c r="BL937" s="89"/>
      <c r="BM937" s="89"/>
      <c r="BN937" s="89"/>
      <c r="BO937" s="89"/>
      <c r="BP937" s="89"/>
      <c r="BQ937" s="89"/>
      <c r="BR937" s="89"/>
      <c r="BS937" s="89"/>
      <c r="BT937" s="89"/>
      <c r="BU937" s="89"/>
      <c r="BV937" s="89"/>
      <c r="BW937" s="89"/>
      <c r="BX937" s="89"/>
      <c r="BY937" s="89"/>
      <c r="BZ937" s="89"/>
      <c r="CA937" s="89"/>
      <c r="CB937" s="89"/>
      <c r="CC937" s="89"/>
    </row>
    <row r="938" spans="1:81" ht="9.75" customHeight="1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89"/>
      <c r="AF938" s="89"/>
      <c r="AG938" s="89"/>
      <c r="AH938" s="89"/>
      <c r="AI938" s="89"/>
      <c r="AJ938" s="89"/>
      <c r="AK938" s="89"/>
      <c r="AL938" s="89"/>
      <c r="AM938" s="89"/>
      <c r="AN938" s="89"/>
      <c r="AO938" s="89"/>
      <c r="AP938" s="89"/>
      <c r="AQ938" s="89"/>
      <c r="AR938" s="89"/>
      <c r="AS938" s="89"/>
      <c r="AT938" s="89"/>
      <c r="AU938" s="89"/>
      <c r="AV938" s="89"/>
      <c r="AW938" s="89"/>
      <c r="AX938" s="89"/>
      <c r="AY938" s="89"/>
      <c r="AZ938" s="89"/>
      <c r="BA938" s="89"/>
      <c r="BB938" s="89"/>
      <c r="BC938" s="89"/>
      <c r="BD938" s="89"/>
      <c r="BE938" s="89"/>
      <c r="BF938" s="89"/>
      <c r="BG938" s="89"/>
      <c r="BH938" s="89"/>
      <c r="BI938" s="89"/>
      <c r="BJ938" s="89"/>
      <c r="BK938" s="89"/>
      <c r="BL938" s="89"/>
      <c r="BM938" s="89"/>
      <c r="BN938" s="89"/>
      <c r="BO938" s="89"/>
      <c r="BP938" s="89"/>
      <c r="BQ938" s="89"/>
      <c r="BR938" s="89"/>
      <c r="BS938" s="89"/>
      <c r="BT938" s="89"/>
      <c r="BU938" s="89"/>
      <c r="BV938" s="89"/>
      <c r="BW938" s="89"/>
      <c r="BX938" s="89"/>
      <c r="BY938" s="89"/>
      <c r="BZ938" s="89"/>
      <c r="CA938" s="89"/>
      <c r="CB938" s="89"/>
      <c r="CC938" s="89"/>
    </row>
    <row r="939" spans="1:81" ht="9.75" customHeight="1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  <c r="AF939" s="89"/>
      <c r="AG939" s="89"/>
      <c r="AH939" s="89"/>
      <c r="AI939" s="89"/>
      <c r="AJ939" s="89"/>
      <c r="AK939" s="89"/>
      <c r="AL939" s="89"/>
      <c r="AM939" s="89"/>
      <c r="AN939" s="89"/>
      <c r="AO939" s="89"/>
      <c r="AP939" s="89"/>
      <c r="AQ939" s="89"/>
      <c r="AR939" s="89"/>
      <c r="AS939" s="89"/>
      <c r="AT939" s="89"/>
      <c r="AU939" s="89"/>
      <c r="AV939" s="89"/>
      <c r="AW939" s="89"/>
      <c r="AX939" s="89"/>
      <c r="AY939" s="89"/>
      <c r="AZ939" s="89"/>
      <c r="BA939" s="89"/>
      <c r="BB939" s="89"/>
      <c r="BC939" s="89"/>
      <c r="BD939" s="89"/>
      <c r="BE939" s="89"/>
      <c r="BF939" s="89"/>
      <c r="BG939" s="89"/>
      <c r="BH939" s="89"/>
      <c r="BI939" s="89"/>
      <c r="BJ939" s="89"/>
      <c r="BK939" s="89"/>
      <c r="BL939" s="89"/>
      <c r="BM939" s="89"/>
      <c r="BN939" s="89"/>
      <c r="BO939" s="89"/>
      <c r="BP939" s="89"/>
      <c r="BQ939" s="89"/>
      <c r="BR939" s="89"/>
      <c r="BS939" s="89"/>
      <c r="BT939" s="89"/>
      <c r="BU939" s="89"/>
      <c r="BV939" s="89"/>
      <c r="BW939" s="89"/>
      <c r="BX939" s="89"/>
      <c r="BY939" s="89"/>
      <c r="BZ939" s="89"/>
      <c r="CA939" s="89"/>
      <c r="CB939" s="89"/>
      <c r="CC939" s="89"/>
    </row>
    <row r="940" spans="1:81" ht="9.75" customHeight="1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F940" s="89"/>
      <c r="AG940" s="89"/>
      <c r="AH940" s="89"/>
      <c r="AI940" s="89"/>
      <c r="AJ940" s="89"/>
      <c r="AK940" s="89"/>
      <c r="AL940" s="89"/>
      <c r="AM940" s="89"/>
      <c r="AN940" s="89"/>
      <c r="AO940" s="89"/>
      <c r="AP940" s="89"/>
      <c r="AQ940" s="89"/>
      <c r="AR940" s="89"/>
      <c r="AS940" s="89"/>
      <c r="AT940" s="89"/>
      <c r="AU940" s="89"/>
      <c r="AV940" s="89"/>
      <c r="AW940" s="89"/>
      <c r="AX940" s="89"/>
      <c r="AY940" s="89"/>
      <c r="AZ940" s="89"/>
      <c r="BA940" s="89"/>
      <c r="BB940" s="89"/>
      <c r="BC940" s="89"/>
      <c r="BD940" s="89"/>
      <c r="BE940" s="89"/>
      <c r="BF940" s="89"/>
      <c r="BG940" s="89"/>
      <c r="BH940" s="89"/>
      <c r="BI940" s="89"/>
      <c r="BJ940" s="89"/>
      <c r="BK940" s="89"/>
      <c r="BL940" s="89"/>
      <c r="BM940" s="89"/>
      <c r="BN940" s="89"/>
      <c r="BO940" s="89"/>
      <c r="BP940" s="89"/>
      <c r="BQ940" s="89"/>
      <c r="BR940" s="89"/>
      <c r="BS940" s="89"/>
      <c r="BT940" s="89"/>
      <c r="BU940" s="89"/>
      <c r="BV940" s="89"/>
      <c r="BW940" s="89"/>
      <c r="BX940" s="89"/>
      <c r="BY940" s="89"/>
      <c r="BZ940" s="89"/>
      <c r="CA940" s="89"/>
      <c r="CB940" s="89"/>
      <c r="CC940" s="89"/>
    </row>
    <row r="941" spans="1:81" ht="9.75" customHeight="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89"/>
      <c r="AF941" s="89"/>
      <c r="AG941" s="89"/>
      <c r="AH941" s="89"/>
      <c r="AI941" s="89"/>
      <c r="AJ941" s="89"/>
      <c r="AK941" s="89"/>
      <c r="AL941" s="89"/>
      <c r="AM941" s="89"/>
      <c r="AN941" s="89"/>
      <c r="AO941" s="89"/>
      <c r="AP941" s="89"/>
      <c r="AQ941" s="89"/>
      <c r="AR941" s="89"/>
      <c r="AS941" s="89"/>
      <c r="AT941" s="89"/>
      <c r="AU941" s="89"/>
      <c r="AV941" s="89"/>
      <c r="AW941" s="89"/>
      <c r="AX941" s="89"/>
      <c r="AY941" s="89"/>
      <c r="AZ941" s="89"/>
      <c r="BA941" s="89"/>
      <c r="BB941" s="89"/>
      <c r="BC941" s="89"/>
      <c r="BD941" s="89"/>
      <c r="BE941" s="89"/>
      <c r="BF941" s="89"/>
      <c r="BG941" s="89"/>
      <c r="BH941" s="89"/>
      <c r="BI941" s="89"/>
      <c r="BJ941" s="89"/>
      <c r="BK941" s="89"/>
      <c r="BL941" s="89"/>
      <c r="BM941" s="89"/>
      <c r="BN941" s="89"/>
      <c r="BO941" s="89"/>
      <c r="BP941" s="89"/>
      <c r="BQ941" s="89"/>
      <c r="BR941" s="89"/>
      <c r="BS941" s="89"/>
      <c r="BT941" s="89"/>
      <c r="BU941" s="89"/>
      <c r="BV941" s="89"/>
      <c r="BW941" s="89"/>
      <c r="BX941" s="89"/>
      <c r="BY941" s="89"/>
      <c r="BZ941" s="89"/>
      <c r="CA941" s="89"/>
      <c r="CB941" s="89"/>
      <c r="CC941" s="89"/>
    </row>
    <row r="942" spans="1:81" ht="9.75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F942" s="89"/>
      <c r="AG942" s="89"/>
      <c r="AH942" s="89"/>
      <c r="AI942" s="89"/>
      <c r="AJ942" s="89"/>
      <c r="AK942" s="89"/>
      <c r="AL942" s="89"/>
      <c r="AM942" s="89"/>
      <c r="AN942" s="89"/>
      <c r="AO942" s="89"/>
      <c r="AP942" s="89"/>
      <c r="AQ942" s="89"/>
      <c r="AR942" s="89"/>
      <c r="AS942" s="89"/>
      <c r="AT942" s="89"/>
      <c r="AU942" s="89"/>
      <c r="AV942" s="89"/>
      <c r="AW942" s="89"/>
      <c r="AX942" s="89"/>
      <c r="AY942" s="89"/>
      <c r="AZ942" s="89"/>
      <c r="BA942" s="89"/>
      <c r="BB942" s="89"/>
      <c r="BC942" s="89"/>
      <c r="BD942" s="89"/>
      <c r="BE942" s="89"/>
      <c r="BF942" s="89"/>
      <c r="BG942" s="89"/>
      <c r="BH942" s="89"/>
      <c r="BI942" s="89"/>
      <c r="BJ942" s="89"/>
      <c r="BK942" s="89"/>
      <c r="BL942" s="89"/>
      <c r="BM942" s="89"/>
      <c r="BN942" s="89"/>
      <c r="BO942" s="89"/>
      <c r="BP942" s="89"/>
      <c r="BQ942" s="89"/>
      <c r="BR942" s="89"/>
      <c r="BS942" s="89"/>
      <c r="BT942" s="89"/>
      <c r="BU942" s="89"/>
      <c r="BV942" s="89"/>
      <c r="BW942" s="89"/>
      <c r="BX942" s="89"/>
      <c r="BY942" s="89"/>
      <c r="BZ942" s="89"/>
      <c r="CA942" s="89"/>
      <c r="CB942" s="89"/>
      <c r="CC942" s="89"/>
    </row>
    <row r="943" spans="1:81" ht="9.75" customHeight="1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  <c r="AF943" s="89"/>
      <c r="AG943" s="89"/>
      <c r="AH943" s="89"/>
      <c r="AI943" s="89"/>
      <c r="AJ943" s="89"/>
      <c r="AK943" s="89"/>
      <c r="AL943" s="89"/>
      <c r="AM943" s="89"/>
      <c r="AN943" s="89"/>
      <c r="AO943" s="89"/>
      <c r="AP943" s="89"/>
      <c r="AQ943" s="89"/>
      <c r="AR943" s="89"/>
      <c r="AS943" s="89"/>
      <c r="AT943" s="89"/>
      <c r="AU943" s="89"/>
      <c r="AV943" s="89"/>
      <c r="AW943" s="89"/>
      <c r="AX943" s="89"/>
      <c r="AY943" s="89"/>
      <c r="AZ943" s="89"/>
      <c r="BA943" s="89"/>
      <c r="BB943" s="89"/>
      <c r="BC943" s="89"/>
      <c r="BD943" s="89"/>
      <c r="BE943" s="89"/>
      <c r="BF943" s="89"/>
      <c r="BG943" s="89"/>
      <c r="BH943" s="89"/>
      <c r="BI943" s="89"/>
      <c r="BJ943" s="89"/>
      <c r="BK943" s="89"/>
      <c r="BL943" s="89"/>
      <c r="BM943" s="89"/>
      <c r="BN943" s="89"/>
      <c r="BO943" s="89"/>
      <c r="BP943" s="89"/>
      <c r="BQ943" s="89"/>
      <c r="BR943" s="89"/>
      <c r="BS943" s="89"/>
      <c r="BT943" s="89"/>
      <c r="BU943" s="89"/>
      <c r="BV943" s="89"/>
      <c r="BW943" s="89"/>
      <c r="BX943" s="89"/>
      <c r="BY943" s="89"/>
      <c r="BZ943" s="89"/>
      <c r="CA943" s="89"/>
      <c r="CB943" s="89"/>
      <c r="CC943" s="89"/>
    </row>
    <row r="944" spans="1:81" ht="9.75" customHeight="1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  <c r="AF944" s="89"/>
      <c r="AG944" s="89"/>
      <c r="AH944" s="89"/>
      <c r="AI944" s="89"/>
      <c r="AJ944" s="89"/>
      <c r="AK944" s="89"/>
      <c r="AL944" s="89"/>
      <c r="AM944" s="89"/>
      <c r="AN944" s="89"/>
      <c r="AO944" s="89"/>
      <c r="AP944" s="89"/>
      <c r="AQ944" s="89"/>
      <c r="AR944" s="89"/>
      <c r="AS944" s="89"/>
      <c r="AT944" s="89"/>
      <c r="AU944" s="89"/>
      <c r="AV944" s="89"/>
      <c r="AW944" s="89"/>
      <c r="AX944" s="89"/>
      <c r="AY944" s="89"/>
      <c r="AZ944" s="89"/>
      <c r="BA944" s="89"/>
      <c r="BB944" s="89"/>
      <c r="BC944" s="89"/>
      <c r="BD944" s="89"/>
      <c r="BE944" s="89"/>
      <c r="BF944" s="89"/>
      <c r="BG944" s="89"/>
      <c r="BH944" s="89"/>
      <c r="BI944" s="89"/>
      <c r="BJ944" s="89"/>
      <c r="BK944" s="89"/>
      <c r="BL944" s="89"/>
      <c r="BM944" s="89"/>
      <c r="BN944" s="89"/>
      <c r="BO944" s="89"/>
      <c r="BP944" s="89"/>
      <c r="BQ944" s="89"/>
      <c r="BR944" s="89"/>
      <c r="BS944" s="89"/>
      <c r="BT944" s="89"/>
      <c r="BU944" s="89"/>
      <c r="BV944" s="89"/>
      <c r="BW944" s="89"/>
      <c r="BX944" s="89"/>
      <c r="BY944" s="89"/>
      <c r="BZ944" s="89"/>
      <c r="CA944" s="89"/>
      <c r="CB944" s="89"/>
      <c r="CC944" s="89"/>
    </row>
    <row r="945" spans="1:81" ht="9.75" customHeight="1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F945" s="89"/>
      <c r="AG945" s="89"/>
      <c r="AH945" s="89"/>
      <c r="AI945" s="89"/>
      <c r="AJ945" s="89"/>
      <c r="AK945" s="89"/>
      <c r="AL945" s="89"/>
      <c r="AM945" s="89"/>
      <c r="AN945" s="89"/>
      <c r="AO945" s="89"/>
      <c r="AP945" s="89"/>
      <c r="AQ945" s="89"/>
      <c r="AR945" s="89"/>
      <c r="AS945" s="89"/>
      <c r="AT945" s="89"/>
      <c r="AU945" s="89"/>
      <c r="AV945" s="89"/>
      <c r="AW945" s="89"/>
      <c r="AX945" s="89"/>
      <c r="AY945" s="89"/>
      <c r="AZ945" s="89"/>
      <c r="BA945" s="89"/>
      <c r="BB945" s="89"/>
      <c r="BC945" s="89"/>
      <c r="BD945" s="89"/>
      <c r="BE945" s="89"/>
      <c r="BF945" s="89"/>
      <c r="BG945" s="89"/>
      <c r="BH945" s="89"/>
      <c r="BI945" s="89"/>
      <c r="BJ945" s="89"/>
      <c r="BK945" s="89"/>
      <c r="BL945" s="89"/>
      <c r="BM945" s="89"/>
      <c r="BN945" s="89"/>
      <c r="BO945" s="89"/>
      <c r="BP945" s="89"/>
      <c r="BQ945" s="89"/>
      <c r="BR945" s="89"/>
      <c r="BS945" s="89"/>
      <c r="BT945" s="89"/>
      <c r="BU945" s="89"/>
      <c r="BV945" s="89"/>
      <c r="BW945" s="89"/>
      <c r="BX945" s="89"/>
      <c r="BY945" s="89"/>
      <c r="BZ945" s="89"/>
      <c r="CA945" s="89"/>
      <c r="CB945" s="89"/>
      <c r="CC945" s="89"/>
    </row>
    <row r="946" spans="1:81" ht="9.75" customHeight="1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F946" s="89"/>
      <c r="AG946" s="89"/>
      <c r="AH946" s="89"/>
      <c r="AI946" s="89"/>
      <c r="AJ946" s="89"/>
      <c r="AK946" s="89"/>
      <c r="AL946" s="89"/>
      <c r="AM946" s="89"/>
      <c r="AN946" s="89"/>
      <c r="AO946" s="89"/>
      <c r="AP946" s="89"/>
      <c r="AQ946" s="89"/>
      <c r="AR946" s="89"/>
      <c r="AS946" s="89"/>
      <c r="AT946" s="89"/>
      <c r="AU946" s="89"/>
      <c r="AV946" s="89"/>
      <c r="AW946" s="89"/>
      <c r="AX946" s="89"/>
      <c r="AY946" s="89"/>
      <c r="AZ946" s="89"/>
      <c r="BA946" s="89"/>
      <c r="BB946" s="89"/>
      <c r="BC946" s="89"/>
      <c r="BD946" s="89"/>
      <c r="BE946" s="89"/>
      <c r="BF946" s="89"/>
      <c r="BG946" s="89"/>
      <c r="BH946" s="89"/>
      <c r="BI946" s="89"/>
      <c r="BJ946" s="89"/>
      <c r="BK946" s="89"/>
      <c r="BL946" s="89"/>
      <c r="BM946" s="89"/>
      <c r="BN946" s="89"/>
      <c r="BO946" s="89"/>
      <c r="BP946" s="89"/>
      <c r="BQ946" s="89"/>
      <c r="BR946" s="89"/>
      <c r="BS946" s="89"/>
      <c r="BT946" s="89"/>
      <c r="BU946" s="89"/>
      <c r="BV946" s="89"/>
      <c r="BW946" s="89"/>
      <c r="BX946" s="89"/>
      <c r="BY946" s="89"/>
      <c r="BZ946" s="89"/>
      <c r="CA946" s="89"/>
      <c r="CB946" s="89"/>
      <c r="CC946" s="89"/>
    </row>
    <row r="947" spans="1:81" ht="9.75" customHeight="1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89"/>
      <c r="AF947" s="89"/>
      <c r="AG947" s="89"/>
      <c r="AH947" s="89"/>
      <c r="AI947" s="89"/>
      <c r="AJ947" s="89"/>
      <c r="AK947" s="89"/>
      <c r="AL947" s="89"/>
      <c r="AM947" s="89"/>
      <c r="AN947" s="89"/>
      <c r="AO947" s="89"/>
      <c r="AP947" s="89"/>
      <c r="AQ947" s="89"/>
      <c r="AR947" s="89"/>
      <c r="AS947" s="89"/>
      <c r="AT947" s="89"/>
      <c r="AU947" s="89"/>
      <c r="AV947" s="89"/>
      <c r="AW947" s="89"/>
      <c r="AX947" s="89"/>
      <c r="AY947" s="89"/>
      <c r="AZ947" s="89"/>
      <c r="BA947" s="89"/>
      <c r="BB947" s="89"/>
      <c r="BC947" s="89"/>
      <c r="BD947" s="89"/>
      <c r="BE947" s="89"/>
      <c r="BF947" s="89"/>
      <c r="BG947" s="89"/>
      <c r="BH947" s="89"/>
      <c r="BI947" s="89"/>
      <c r="BJ947" s="89"/>
      <c r="BK947" s="89"/>
      <c r="BL947" s="89"/>
      <c r="BM947" s="89"/>
      <c r="BN947" s="89"/>
      <c r="BO947" s="89"/>
      <c r="BP947" s="89"/>
      <c r="BQ947" s="89"/>
      <c r="BR947" s="89"/>
      <c r="BS947" s="89"/>
      <c r="BT947" s="89"/>
      <c r="BU947" s="89"/>
      <c r="BV947" s="89"/>
      <c r="BW947" s="89"/>
      <c r="BX947" s="89"/>
      <c r="BY947" s="89"/>
      <c r="BZ947" s="89"/>
      <c r="CA947" s="89"/>
      <c r="CB947" s="89"/>
      <c r="CC947" s="89"/>
    </row>
    <row r="948" spans="1:81" ht="9.75" customHeight="1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F948" s="89"/>
      <c r="AG948" s="89"/>
      <c r="AH948" s="89"/>
      <c r="AI948" s="89"/>
      <c r="AJ948" s="89"/>
      <c r="AK948" s="89"/>
      <c r="AL948" s="89"/>
      <c r="AM948" s="89"/>
      <c r="AN948" s="89"/>
      <c r="AO948" s="89"/>
      <c r="AP948" s="89"/>
      <c r="AQ948" s="89"/>
      <c r="AR948" s="89"/>
      <c r="AS948" s="89"/>
      <c r="AT948" s="89"/>
      <c r="AU948" s="89"/>
      <c r="AV948" s="89"/>
      <c r="AW948" s="89"/>
      <c r="AX948" s="89"/>
      <c r="AY948" s="89"/>
      <c r="AZ948" s="89"/>
      <c r="BA948" s="89"/>
      <c r="BB948" s="89"/>
      <c r="BC948" s="89"/>
      <c r="BD948" s="89"/>
      <c r="BE948" s="89"/>
      <c r="BF948" s="89"/>
      <c r="BG948" s="89"/>
      <c r="BH948" s="89"/>
      <c r="BI948" s="89"/>
      <c r="BJ948" s="89"/>
      <c r="BK948" s="89"/>
      <c r="BL948" s="89"/>
      <c r="BM948" s="89"/>
      <c r="BN948" s="89"/>
      <c r="BO948" s="89"/>
      <c r="BP948" s="89"/>
      <c r="BQ948" s="89"/>
      <c r="BR948" s="89"/>
      <c r="BS948" s="89"/>
      <c r="BT948" s="89"/>
      <c r="BU948" s="89"/>
      <c r="BV948" s="89"/>
      <c r="BW948" s="89"/>
      <c r="BX948" s="89"/>
      <c r="BY948" s="89"/>
      <c r="BZ948" s="89"/>
      <c r="CA948" s="89"/>
      <c r="CB948" s="89"/>
      <c r="CC948" s="89"/>
    </row>
    <row r="949" spans="1:81" ht="9.75" customHeight="1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  <c r="AF949" s="89"/>
      <c r="AG949" s="89"/>
      <c r="AH949" s="89"/>
      <c r="AI949" s="89"/>
      <c r="AJ949" s="89"/>
      <c r="AK949" s="89"/>
      <c r="AL949" s="89"/>
      <c r="AM949" s="89"/>
      <c r="AN949" s="89"/>
      <c r="AO949" s="89"/>
      <c r="AP949" s="89"/>
      <c r="AQ949" s="89"/>
      <c r="AR949" s="89"/>
      <c r="AS949" s="89"/>
      <c r="AT949" s="89"/>
      <c r="AU949" s="89"/>
      <c r="AV949" s="89"/>
      <c r="AW949" s="89"/>
      <c r="AX949" s="89"/>
      <c r="AY949" s="89"/>
      <c r="AZ949" s="89"/>
      <c r="BA949" s="89"/>
      <c r="BB949" s="89"/>
      <c r="BC949" s="89"/>
      <c r="BD949" s="89"/>
      <c r="BE949" s="89"/>
      <c r="BF949" s="89"/>
      <c r="BG949" s="89"/>
      <c r="BH949" s="89"/>
      <c r="BI949" s="89"/>
      <c r="BJ949" s="89"/>
      <c r="BK949" s="89"/>
      <c r="BL949" s="89"/>
      <c r="BM949" s="89"/>
      <c r="BN949" s="89"/>
      <c r="BO949" s="89"/>
      <c r="BP949" s="89"/>
      <c r="BQ949" s="89"/>
      <c r="BR949" s="89"/>
      <c r="BS949" s="89"/>
      <c r="BT949" s="89"/>
      <c r="BU949" s="89"/>
      <c r="BV949" s="89"/>
      <c r="BW949" s="89"/>
      <c r="BX949" s="89"/>
      <c r="BY949" s="89"/>
      <c r="BZ949" s="89"/>
      <c r="CA949" s="89"/>
      <c r="CB949" s="89"/>
      <c r="CC949" s="89"/>
    </row>
    <row r="950" spans="1:81" ht="9.75" customHeight="1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  <c r="AF950" s="89"/>
      <c r="AG950" s="89"/>
      <c r="AH950" s="89"/>
      <c r="AI950" s="89"/>
      <c r="AJ950" s="89"/>
      <c r="AK950" s="89"/>
      <c r="AL950" s="89"/>
      <c r="AM950" s="89"/>
      <c r="AN950" s="89"/>
      <c r="AO950" s="89"/>
      <c r="AP950" s="89"/>
      <c r="AQ950" s="89"/>
      <c r="AR950" s="89"/>
      <c r="AS950" s="89"/>
      <c r="AT950" s="89"/>
      <c r="AU950" s="89"/>
      <c r="AV950" s="89"/>
      <c r="AW950" s="89"/>
      <c r="AX950" s="89"/>
      <c r="AY950" s="89"/>
      <c r="AZ950" s="89"/>
      <c r="BA950" s="89"/>
      <c r="BB950" s="89"/>
      <c r="BC950" s="89"/>
      <c r="BD950" s="89"/>
      <c r="BE950" s="89"/>
      <c r="BF950" s="89"/>
      <c r="BG950" s="89"/>
      <c r="BH950" s="89"/>
      <c r="BI950" s="89"/>
      <c r="BJ950" s="89"/>
      <c r="BK950" s="89"/>
      <c r="BL950" s="89"/>
      <c r="BM950" s="89"/>
      <c r="BN950" s="89"/>
      <c r="BO950" s="89"/>
      <c r="BP950" s="89"/>
      <c r="BQ950" s="89"/>
      <c r="BR950" s="89"/>
      <c r="BS950" s="89"/>
      <c r="BT950" s="89"/>
      <c r="BU950" s="89"/>
      <c r="BV950" s="89"/>
      <c r="BW950" s="89"/>
      <c r="BX950" s="89"/>
      <c r="BY950" s="89"/>
      <c r="BZ950" s="89"/>
      <c r="CA950" s="89"/>
      <c r="CB950" s="89"/>
      <c r="CC950" s="89"/>
    </row>
    <row r="951" spans="1:81" ht="9.75" customHeight="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  <c r="AF951" s="89"/>
      <c r="AG951" s="89"/>
      <c r="AH951" s="89"/>
      <c r="AI951" s="89"/>
      <c r="AJ951" s="89"/>
      <c r="AK951" s="89"/>
      <c r="AL951" s="89"/>
      <c r="AM951" s="89"/>
      <c r="AN951" s="89"/>
      <c r="AO951" s="89"/>
      <c r="AP951" s="89"/>
      <c r="AQ951" s="89"/>
      <c r="AR951" s="89"/>
      <c r="AS951" s="89"/>
      <c r="AT951" s="89"/>
      <c r="AU951" s="89"/>
      <c r="AV951" s="89"/>
      <c r="AW951" s="89"/>
      <c r="AX951" s="89"/>
      <c r="AY951" s="89"/>
      <c r="AZ951" s="89"/>
      <c r="BA951" s="89"/>
      <c r="BB951" s="89"/>
      <c r="BC951" s="89"/>
      <c r="BD951" s="89"/>
      <c r="BE951" s="89"/>
      <c r="BF951" s="89"/>
      <c r="BG951" s="89"/>
      <c r="BH951" s="89"/>
      <c r="BI951" s="89"/>
      <c r="BJ951" s="89"/>
      <c r="BK951" s="89"/>
      <c r="BL951" s="89"/>
      <c r="BM951" s="89"/>
      <c r="BN951" s="89"/>
      <c r="BO951" s="89"/>
      <c r="BP951" s="89"/>
      <c r="BQ951" s="89"/>
      <c r="BR951" s="89"/>
      <c r="BS951" s="89"/>
      <c r="BT951" s="89"/>
      <c r="BU951" s="89"/>
      <c r="BV951" s="89"/>
      <c r="BW951" s="89"/>
      <c r="BX951" s="89"/>
      <c r="BY951" s="89"/>
      <c r="BZ951" s="89"/>
      <c r="CA951" s="89"/>
      <c r="CB951" s="89"/>
      <c r="CC951" s="89"/>
    </row>
    <row r="952" spans="1:81" ht="9.75" customHeight="1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F952" s="89"/>
      <c r="AG952" s="89"/>
      <c r="AH952" s="89"/>
      <c r="AI952" s="89"/>
      <c r="AJ952" s="89"/>
      <c r="AK952" s="89"/>
      <c r="AL952" s="89"/>
      <c r="AM952" s="89"/>
      <c r="AN952" s="89"/>
      <c r="AO952" s="89"/>
      <c r="AP952" s="89"/>
      <c r="AQ952" s="89"/>
      <c r="AR952" s="89"/>
      <c r="AS952" s="89"/>
      <c r="AT952" s="89"/>
      <c r="AU952" s="89"/>
      <c r="AV952" s="89"/>
      <c r="AW952" s="89"/>
      <c r="AX952" s="89"/>
      <c r="AY952" s="89"/>
      <c r="AZ952" s="89"/>
      <c r="BA952" s="89"/>
      <c r="BB952" s="89"/>
      <c r="BC952" s="89"/>
      <c r="BD952" s="89"/>
      <c r="BE952" s="89"/>
      <c r="BF952" s="89"/>
      <c r="BG952" s="89"/>
      <c r="BH952" s="89"/>
      <c r="BI952" s="89"/>
      <c r="BJ952" s="89"/>
      <c r="BK952" s="89"/>
      <c r="BL952" s="89"/>
      <c r="BM952" s="89"/>
      <c r="BN952" s="89"/>
      <c r="BO952" s="89"/>
      <c r="BP952" s="89"/>
      <c r="BQ952" s="89"/>
      <c r="BR952" s="89"/>
      <c r="BS952" s="89"/>
      <c r="BT952" s="89"/>
      <c r="BU952" s="89"/>
      <c r="BV952" s="89"/>
      <c r="BW952" s="89"/>
      <c r="BX952" s="89"/>
      <c r="BY952" s="89"/>
      <c r="BZ952" s="89"/>
      <c r="CA952" s="89"/>
      <c r="CB952" s="89"/>
      <c r="CC952" s="89"/>
    </row>
    <row r="953" spans="1:81" ht="9.75" customHeight="1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  <c r="AF953" s="89"/>
      <c r="AG953" s="89"/>
      <c r="AH953" s="89"/>
      <c r="AI953" s="89"/>
      <c r="AJ953" s="89"/>
      <c r="AK953" s="89"/>
      <c r="AL953" s="89"/>
      <c r="AM953" s="89"/>
      <c r="AN953" s="89"/>
      <c r="AO953" s="89"/>
      <c r="AP953" s="89"/>
      <c r="AQ953" s="89"/>
      <c r="AR953" s="89"/>
      <c r="AS953" s="89"/>
      <c r="AT953" s="89"/>
      <c r="AU953" s="89"/>
      <c r="AV953" s="89"/>
      <c r="AW953" s="89"/>
      <c r="AX953" s="89"/>
      <c r="AY953" s="89"/>
      <c r="AZ953" s="89"/>
      <c r="BA953" s="89"/>
      <c r="BB953" s="89"/>
      <c r="BC953" s="89"/>
      <c r="BD953" s="89"/>
      <c r="BE953" s="89"/>
      <c r="BF953" s="89"/>
      <c r="BG953" s="89"/>
      <c r="BH953" s="89"/>
      <c r="BI953" s="89"/>
      <c r="BJ953" s="89"/>
      <c r="BK953" s="89"/>
      <c r="BL953" s="89"/>
      <c r="BM953" s="89"/>
      <c r="BN953" s="89"/>
      <c r="BO953" s="89"/>
      <c r="BP953" s="89"/>
      <c r="BQ953" s="89"/>
      <c r="BR953" s="89"/>
      <c r="BS953" s="89"/>
      <c r="BT953" s="89"/>
      <c r="BU953" s="89"/>
      <c r="BV953" s="89"/>
      <c r="BW953" s="89"/>
      <c r="BX953" s="89"/>
      <c r="BY953" s="89"/>
      <c r="BZ953" s="89"/>
      <c r="CA953" s="89"/>
      <c r="CB953" s="89"/>
      <c r="CC953" s="89"/>
    </row>
    <row r="954" spans="1:81" ht="9.75" customHeight="1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89"/>
      <c r="AF954" s="89"/>
      <c r="AG954" s="89"/>
      <c r="AH954" s="89"/>
      <c r="AI954" s="89"/>
      <c r="AJ954" s="89"/>
      <c r="AK954" s="89"/>
      <c r="AL954" s="89"/>
      <c r="AM954" s="89"/>
      <c r="AN954" s="89"/>
      <c r="AO954" s="89"/>
      <c r="AP954" s="89"/>
      <c r="AQ954" s="89"/>
      <c r="AR954" s="89"/>
      <c r="AS954" s="89"/>
      <c r="AT954" s="89"/>
      <c r="AU954" s="89"/>
      <c r="AV954" s="89"/>
      <c r="AW954" s="89"/>
      <c r="AX954" s="89"/>
      <c r="AY954" s="89"/>
      <c r="AZ954" s="89"/>
      <c r="BA954" s="89"/>
      <c r="BB954" s="89"/>
      <c r="BC954" s="89"/>
      <c r="BD954" s="89"/>
      <c r="BE954" s="89"/>
      <c r="BF954" s="89"/>
      <c r="BG954" s="89"/>
      <c r="BH954" s="89"/>
      <c r="BI954" s="89"/>
      <c r="BJ954" s="89"/>
      <c r="BK954" s="89"/>
      <c r="BL954" s="89"/>
      <c r="BM954" s="89"/>
      <c r="BN954" s="89"/>
      <c r="BO954" s="89"/>
      <c r="BP954" s="89"/>
      <c r="BQ954" s="89"/>
      <c r="BR954" s="89"/>
      <c r="BS954" s="89"/>
      <c r="BT954" s="89"/>
      <c r="BU954" s="89"/>
      <c r="BV954" s="89"/>
      <c r="BW954" s="89"/>
      <c r="BX954" s="89"/>
      <c r="BY954" s="89"/>
      <c r="BZ954" s="89"/>
      <c r="CA954" s="89"/>
      <c r="CB954" s="89"/>
      <c r="CC954" s="89"/>
    </row>
    <row r="955" spans="1:81" ht="9.75" customHeight="1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89"/>
      <c r="AF955" s="89"/>
      <c r="AG955" s="89"/>
      <c r="AH955" s="89"/>
      <c r="AI955" s="89"/>
      <c r="AJ955" s="89"/>
      <c r="AK955" s="89"/>
      <c r="AL955" s="89"/>
      <c r="AM955" s="89"/>
      <c r="AN955" s="89"/>
      <c r="AO955" s="89"/>
      <c r="AP955" s="89"/>
      <c r="AQ955" s="89"/>
      <c r="AR955" s="89"/>
      <c r="AS955" s="89"/>
      <c r="AT955" s="89"/>
      <c r="AU955" s="89"/>
      <c r="AV955" s="89"/>
      <c r="AW955" s="89"/>
      <c r="AX955" s="89"/>
      <c r="AY955" s="89"/>
      <c r="AZ955" s="89"/>
      <c r="BA955" s="89"/>
      <c r="BB955" s="89"/>
      <c r="BC955" s="89"/>
      <c r="BD955" s="89"/>
      <c r="BE955" s="89"/>
      <c r="BF955" s="89"/>
      <c r="BG955" s="89"/>
      <c r="BH955" s="89"/>
      <c r="BI955" s="89"/>
      <c r="BJ955" s="89"/>
      <c r="BK955" s="89"/>
      <c r="BL955" s="89"/>
      <c r="BM955" s="89"/>
      <c r="BN955" s="89"/>
      <c r="BO955" s="89"/>
      <c r="BP955" s="89"/>
      <c r="BQ955" s="89"/>
      <c r="BR955" s="89"/>
      <c r="BS955" s="89"/>
      <c r="BT955" s="89"/>
      <c r="BU955" s="89"/>
      <c r="BV955" s="89"/>
      <c r="BW955" s="89"/>
      <c r="BX955" s="89"/>
      <c r="BY955" s="89"/>
      <c r="BZ955" s="89"/>
      <c r="CA955" s="89"/>
      <c r="CB955" s="89"/>
      <c r="CC955" s="89"/>
    </row>
    <row r="956" spans="1:81" ht="9.75" customHeight="1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F956" s="89"/>
      <c r="AG956" s="89"/>
      <c r="AH956" s="89"/>
      <c r="AI956" s="89"/>
      <c r="AJ956" s="89"/>
      <c r="AK956" s="89"/>
      <c r="AL956" s="89"/>
      <c r="AM956" s="89"/>
      <c r="AN956" s="89"/>
      <c r="AO956" s="89"/>
      <c r="AP956" s="89"/>
      <c r="AQ956" s="89"/>
      <c r="AR956" s="89"/>
      <c r="AS956" s="89"/>
      <c r="AT956" s="89"/>
      <c r="AU956" s="89"/>
      <c r="AV956" s="89"/>
      <c r="AW956" s="89"/>
      <c r="AX956" s="89"/>
      <c r="AY956" s="89"/>
      <c r="AZ956" s="89"/>
      <c r="BA956" s="89"/>
      <c r="BB956" s="89"/>
      <c r="BC956" s="89"/>
      <c r="BD956" s="89"/>
      <c r="BE956" s="89"/>
      <c r="BF956" s="89"/>
      <c r="BG956" s="89"/>
      <c r="BH956" s="89"/>
      <c r="BI956" s="89"/>
      <c r="BJ956" s="89"/>
      <c r="BK956" s="89"/>
      <c r="BL956" s="89"/>
      <c r="BM956" s="89"/>
      <c r="BN956" s="89"/>
      <c r="BO956" s="89"/>
      <c r="BP956" s="89"/>
      <c r="BQ956" s="89"/>
      <c r="BR956" s="89"/>
      <c r="BS956" s="89"/>
      <c r="BT956" s="89"/>
      <c r="BU956" s="89"/>
      <c r="BV956" s="89"/>
      <c r="BW956" s="89"/>
      <c r="BX956" s="89"/>
      <c r="BY956" s="89"/>
      <c r="BZ956" s="89"/>
      <c r="CA956" s="89"/>
      <c r="CB956" s="89"/>
      <c r="CC956" s="89"/>
    </row>
    <row r="957" spans="1:81" ht="9.75" customHeight="1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89"/>
      <c r="AF957" s="89"/>
      <c r="AG957" s="89"/>
      <c r="AH957" s="89"/>
      <c r="AI957" s="89"/>
      <c r="AJ957" s="89"/>
      <c r="AK957" s="89"/>
      <c r="AL957" s="89"/>
      <c r="AM957" s="89"/>
      <c r="AN957" s="89"/>
      <c r="AO957" s="89"/>
      <c r="AP957" s="89"/>
      <c r="AQ957" s="89"/>
      <c r="AR957" s="89"/>
      <c r="AS957" s="89"/>
      <c r="AT957" s="89"/>
      <c r="AU957" s="89"/>
      <c r="AV957" s="89"/>
      <c r="AW957" s="89"/>
      <c r="AX957" s="89"/>
      <c r="AY957" s="89"/>
      <c r="AZ957" s="89"/>
      <c r="BA957" s="89"/>
      <c r="BB957" s="89"/>
      <c r="BC957" s="89"/>
      <c r="BD957" s="89"/>
      <c r="BE957" s="89"/>
      <c r="BF957" s="89"/>
      <c r="BG957" s="89"/>
      <c r="BH957" s="89"/>
      <c r="BI957" s="89"/>
      <c r="BJ957" s="89"/>
      <c r="BK957" s="89"/>
      <c r="BL957" s="89"/>
      <c r="BM957" s="89"/>
      <c r="BN957" s="89"/>
      <c r="BO957" s="89"/>
      <c r="BP957" s="89"/>
      <c r="BQ957" s="89"/>
      <c r="BR957" s="89"/>
      <c r="BS957" s="89"/>
      <c r="BT957" s="89"/>
      <c r="BU957" s="89"/>
      <c r="BV957" s="89"/>
      <c r="BW957" s="89"/>
      <c r="BX957" s="89"/>
      <c r="BY957" s="89"/>
      <c r="BZ957" s="89"/>
      <c r="CA957" s="89"/>
      <c r="CB957" s="89"/>
      <c r="CC957" s="89"/>
    </row>
    <row r="958" spans="1:81" ht="9.75" customHeight="1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89"/>
      <c r="AO958" s="89"/>
      <c r="AP958" s="89"/>
      <c r="AQ958" s="89"/>
      <c r="AR958" s="89"/>
      <c r="AS958" s="89"/>
      <c r="AT958" s="89"/>
      <c r="AU958" s="89"/>
      <c r="AV958" s="89"/>
      <c r="AW958" s="89"/>
      <c r="AX958" s="89"/>
      <c r="AY958" s="89"/>
      <c r="AZ958" s="89"/>
      <c r="BA958" s="89"/>
      <c r="BB958" s="89"/>
      <c r="BC958" s="89"/>
      <c r="BD958" s="89"/>
      <c r="BE958" s="89"/>
      <c r="BF958" s="89"/>
      <c r="BG958" s="89"/>
      <c r="BH958" s="89"/>
      <c r="BI958" s="89"/>
      <c r="BJ958" s="89"/>
      <c r="BK958" s="89"/>
      <c r="BL958" s="89"/>
      <c r="BM958" s="89"/>
      <c r="BN958" s="89"/>
      <c r="BO958" s="89"/>
      <c r="BP958" s="89"/>
      <c r="BQ958" s="89"/>
      <c r="BR958" s="89"/>
      <c r="BS958" s="89"/>
      <c r="BT958" s="89"/>
      <c r="BU958" s="89"/>
      <c r="BV958" s="89"/>
      <c r="BW958" s="89"/>
      <c r="BX958" s="89"/>
      <c r="BY958" s="89"/>
      <c r="BZ958" s="89"/>
      <c r="CA958" s="89"/>
      <c r="CB958" s="89"/>
      <c r="CC958" s="89"/>
    </row>
    <row r="959" spans="1:81" ht="9.75" customHeight="1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F959" s="89"/>
      <c r="AG959" s="89"/>
      <c r="AH959" s="89"/>
      <c r="AI959" s="89"/>
      <c r="AJ959" s="89"/>
      <c r="AK959" s="89"/>
      <c r="AL959" s="89"/>
      <c r="AM959" s="89"/>
      <c r="AN959" s="89"/>
      <c r="AO959" s="89"/>
      <c r="AP959" s="89"/>
      <c r="AQ959" s="89"/>
      <c r="AR959" s="89"/>
      <c r="AS959" s="89"/>
      <c r="AT959" s="89"/>
      <c r="AU959" s="89"/>
      <c r="AV959" s="89"/>
      <c r="AW959" s="89"/>
      <c r="AX959" s="89"/>
      <c r="AY959" s="89"/>
      <c r="AZ959" s="89"/>
      <c r="BA959" s="89"/>
      <c r="BB959" s="89"/>
      <c r="BC959" s="89"/>
      <c r="BD959" s="89"/>
      <c r="BE959" s="89"/>
      <c r="BF959" s="89"/>
      <c r="BG959" s="89"/>
      <c r="BH959" s="89"/>
      <c r="BI959" s="89"/>
      <c r="BJ959" s="89"/>
      <c r="BK959" s="89"/>
      <c r="BL959" s="89"/>
      <c r="BM959" s="89"/>
      <c r="BN959" s="89"/>
      <c r="BO959" s="89"/>
      <c r="BP959" s="89"/>
      <c r="BQ959" s="89"/>
      <c r="BR959" s="89"/>
      <c r="BS959" s="89"/>
      <c r="BT959" s="89"/>
      <c r="BU959" s="89"/>
      <c r="BV959" s="89"/>
      <c r="BW959" s="89"/>
      <c r="BX959" s="89"/>
      <c r="BY959" s="89"/>
      <c r="BZ959" s="89"/>
      <c r="CA959" s="89"/>
      <c r="CB959" s="89"/>
      <c r="CC959" s="89"/>
    </row>
    <row r="960" spans="1:81" ht="9.75" customHeight="1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89"/>
      <c r="AF960" s="89"/>
      <c r="AG960" s="89"/>
      <c r="AH960" s="89"/>
      <c r="AI960" s="89"/>
      <c r="AJ960" s="89"/>
      <c r="AK960" s="89"/>
      <c r="AL960" s="89"/>
      <c r="AM960" s="89"/>
      <c r="AN960" s="89"/>
      <c r="AO960" s="89"/>
      <c r="AP960" s="89"/>
      <c r="AQ960" s="89"/>
      <c r="AR960" s="89"/>
      <c r="AS960" s="89"/>
      <c r="AT960" s="89"/>
      <c r="AU960" s="89"/>
      <c r="AV960" s="89"/>
      <c r="AW960" s="89"/>
      <c r="AX960" s="89"/>
      <c r="AY960" s="89"/>
      <c r="AZ960" s="89"/>
      <c r="BA960" s="89"/>
      <c r="BB960" s="89"/>
      <c r="BC960" s="89"/>
      <c r="BD960" s="89"/>
      <c r="BE960" s="89"/>
      <c r="BF960" s="89"/>
      <c r="BG960" s="89"/>
      <c r="BH960" s="89"/>
      <c r="BI960" s="89"/>
      <c r="BJ960" s="89"/>
      <c r="BK960" s="89"/>
      <c r="BL960" s="89"/>
      <c r="BM960" s="89"/>
      <c r="BN960" s="89"/>
      <c r="BO960" s="89"/>
      <c r="BP960" s="89"/>
      <c r="BQ960" s="89"/>
      <c r="BR960" s="89"/>
      <c r="BS960" s="89"/>
      <c r="BT960" s="89"/>
      <c r="BU960" s="89"/>
      <c r="BV960" s="89"/>
      <c r="BW960" s="89"/>
      <c r="BX960" s="89"/>
      <c r="BY960" s="89"/>
      <c r="BZ960" s="89"/>
      <c r="CA960" s="89"/>
      <c r="CB960" s="89"/>
      <c r="CC960" s="89"/>
    </row>
    <row r="961" spans="1:81" ht="9.75" customHeight="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  <c r="AE961" s="89"/>
      <c r="AF961" s="89"/>
      <c r="AG961" s="89"/>
      <c r="AH961" s="89"/>
      <c r="AI961" s="89"/>
      <c r="AJ961" s="89"/>
      <c r="AK961" s="89"/>
      <c r="AL961" s="89"/>
      <c r="AM961" s="89"/>
      <c r="AN961" s="89"/>
      <c r="AO961" s="89"/>
      <c r="AP961" s="89"/>
      <c r="AQ961" s="89"/>
      <c r="AR961" s="89"/>
      <c r="AS961" s="89"/>
      <c r="AT961" s="89"/>
      <c r="AU961" s="89"/>
      <c r="AV961" s="89"/>
      <c r="AW961" s="89"/>
      <c r="AX961" s="89"/>
      <c r="AY961" s="89"/>
      <c r="AZ961" s="89"/>
      <c r="BA961" s="89"/>
      <c r="BB961" s="89"/>
      <c r="BC961" s="89"/>
      <c r="BD961" s="89"/>
      <c r="BE961" s="89"/>
      <c r="BF961" s="89"/>
      <c r="BG961" s="89"/>
      <c r="BH961" s="89"/>
      <c r="BI961" s="89"/>
      <c r="BJ961" s="89"/>
      <c r="BK961" s="89"/>
      <c r="BL961" s="89"/>
      <c r="BM961" s="89"/>
      <c r="BN961" s="89"/>
      <c r="BO961" s="89"/>
      <c r="BP961" s="89"/>
      <c r="BQ961" s="89"/>
      <c r="BR961" s="89"/>
      <c r="BS961" s="89"/>
      <c r="BT961" s="89"/>
      <c r="BU961" s="89"/>
      <c r="BV961" s="89"/>
      <c r="BW961" s="89"/>
      <c r="BX961" s="89"/>
      <c r="BY961" s="89"/>
      <c r="BZ961" s="89"/>
      <c r="CA961" s="89"/>
      <c r="CB961" s="89"/>
      <c r="CC961" s="89"/>
    </row>
    <row r="962" spans="1:81" ht="9.75" customHeight="1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  <c r="AE962" s="89"/>
      <c r="AF962" s="89"/>
      <c r="AG962" s="89"/>
      <c r="AH962" s="89"/>
      <c r="AI962" s="89"/>
      <c r="AJ962" s="89"/>
      <c r="AK962" s="89"/>
      <c r="AL962" s="89"/>
      <c r="AM962" s="89"/>
      <c r="AN962" s="89"/>
      <c r="AO962" s="89"/>
      <c r="AP962" s="89"/>
      <c r="AQ962" s="89"/>
      <c r="AR962" s="89"/>
      <c r="AS962" s="89"/>
      <c r="AT962" s="89"/>
      <c r="AU962" s="89"/>
      <c r="AV962" s="89"/>
      <c r="AW962" s="89"/>
      <c r="AX962" s="89"/>
      <c r="AY962" s="89"/>
      <c r="AZ962" s="89"/>
      <c r="BA962" s="89"/>
      <c r="BB962" s="89"/>
      <c r="BC962" s="89"/>
      <c r="BD962" s="89"/>
      <c r="BE962" s="89"/>
      <c r="BF962" s="89"/>
      <c r="BG962" s="89"/>
      <c r="BH962" s="89"/>
      <c r="BI962" s="89"/>
      <c r="BJ962" s="89"/>
      <c r="BK962" s="89"/>
      <c r="BL962" s="89"/>
      <c r="BM962" s="89"/>
      <c r="BN962" s="89"/>
      <c r="BO962" s="89"/>
      <c r="BP962" s="89"/>
      <c r="BQ962" s="89"/>
      <c r="BR962" s="89"/>
      <c r="BS962" s="89"/>
      <c r="BT962" s="89"/>
      <c r="BU962" s="89"/>
      <c r="BV962" s="89"/>
      <c r="BW962" s="89"/>
      <c r="BX962" s="89"/>
      <c r="BY962" s="89"/>
      <c r="BZ962" s="89"/>
      <c r="CA962" s="89"/>
      <c r="CB962" s="89"/>
      <c r="CC962" s="89"/>
    </row>
    <row r="963" spans="1:81" ht="9.75" customHeight="1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  <c r="AE963" s="89"/>
      <c r="AF963" s="89"/>
      <c r="AG963" s="89"/>
      <c r="AH963" s="89"/>
      <c r="AI963" s="89"/>
      <c r="AJ963" s="89"/>
      <c r="AK963" s="89"/>
      <c r="AL963" s="89"/>
      <c r="AM963" s="89"/>
      <c r="AN963" s="89"/>
      <c r="AO963" s="89"/>
      <c r="AP963" s="89"/>
      <c r="AQ963" s="89"/>
      <c r="AR963" s="89"/>
      <c r="AS963" s="89"/>
      <c r="AT963" s="89"/>
      <c r="AU963" s="89"/>
      <c r="AV963" s="89"/>
      <c r="AW963" s="89"/>
      <c r="AX963" s="89"/>
      <c r="AY963" s="89"/>
      <c r="AZ963" s="89"/>
      <c r="BA963" s="89"/>
      <c r="BB963" s="89"/>
      <c r="BC963" s="89"/>
      <c r="BD963" s="89"/>
      <c r="BE963" s="89"/>
      <c r="BF963" s="89"/>
      <c r="BG963" s="89"/>
      <c r="BH963" s="89"/>
      <c r="BI963" s="89"/>
      <c r="BJ963" s="89"/>
      <c r="BK963" s="89"/>
      <c r="BL963" s="89"/>
      <c r="BM963" s="89"/>
      <c r="BN963" s="89"/>
      <c r="BO963" s="89"/>
      <c r="BP963" s="89"/>
      <c r="BQ963" s="89"/>
      <c r="BR963" s="89"/>
      <c r="BS963" s="89"/>
      <c r="BT963" s="89"/>
      <c r="BU963" s="89"/>
      <c r="BV963" s="89"/>
      <c r="BW963" s="89"/>
      <c r="BX963" s="89"/>
      <c r="BY963" s="89"/>
      <c r="BZ963" s="89"/>
      <c r="CA963" s="89"/>
      <c r="CB963" s="89"/>
      <c r="CC963" s="89"/>
    </row>
    <row r="964" spans="1:81" ht="9.75" customHeight="1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  <c r="AE964" s="89"/>
      <c r="AF964" s="89"/>
      <c r="AG964" s="89"/>
      <c r="AH964" s="89"/>
      <c r="AI964" s="89"/>
      <c r="AJ964" s="89"/>
      <c r="AK964" s="89"/>
      <c r="AL964" s="89"/>
      <c r="AM964" s="89"/>
      <c r="AN964" s="89"/>
      <c r="AO964" s="89"/>
      <c r="AP964" s="89"/>
      <c r="AQ964" s="89"/>
      <c r="AR964" s="89"/>
      <c r="AS964" s="89"/>
      <c r="AT964" s="89"/>
      <c r="AU964" s="89"/>
      <c r="AV964" s="89"/>
      <c r="AW964" s="89"/>
      <c r="AX964" s="89"/>
      <c r="AY964" s="89"/>
      <c r="AZ964" s="89"/>
      <c r="BA964" s="89"/>
      <c r="BB964" s="89"/>
      <c r="BC964" s="89"/>
      <c r="BD964" s="89"/>
      <c r="BE964" s="89"/>
      <c r="BF964" s="89"/>
      <c r="BG964" s="89"/>
      <c r="BH964" s="89"/>
      <c r="BI964" s="89"/>
      <c r="BJ964" s="89"/>
      <c r="BK964" s="89"/>
      <c r="BL964" s="89"/>
      <c r="BM964" s="89"/>
      <c r="BN964" s="89"/>
      <c r="BO964" s="89"/>
      <c r="BP964" s="89"/>
      <c r="BQ964" s="89"/>
      <c r="BR964" s="89"/>
      <c r="BS964" s="89"/>
      <c r="BT964" s="89"/>
      <c r="BU964" s="89"/>
      <c r="BV964" s="89"/>
      <c r="BW964" s="89"/>
      <c r="BX964" s="89"/>
      <c r="BY964" s="89"/>
      <c r="BZ964" s="89"/>
      <c r="CA964" s="89"/>
      <c r="CB964" s="89"/>
      <c r="CC964" s="89"/>
    </row>
    <row r="965" spans="1:81" ht="9.75" customHeight="1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  <c r="AE965" s="89"/>
      <c r="AF965" s="89"/>
      <c r="AG965" s="89"/>
      <c r="AH965" s="89"/>
      <c r="AI965" s="89"/>
      <c r="AJ965" s="89"/>
      <c r="AK965" s="89"/>
      <c r="AL965" s="89"/>
      <c r="AM965" s="89"/>
      <c r="AN965" s="89"/>
      <c r="AO965" s="89"/>
      <c r="AP965" s="89"/>
      <c r="AQ965" s="89"/>
      <c r="AR965" s="89"/>
      <c r="AS965" s="89"/>
      <c r="AT965" s="89"/>
      <c r="AU965" s="89"/>
      <c r="AV965" s="89"/>
      <c r="AW965" s="89"/>
      <c r="AX965" s="89"/>
      <c r="AY965" s="89"/>
      <c r="AZ965" s="89"/>
      <c r="BA965" s="89"/>
      <c r="BB965" s="89"/>
      <c r="BC965" s="89"/>
      <c r="BD965" s="89"/>
      <c r="BE965" s="89"/>
      <c r="BF965" s="89"/>
      <c r="BG965" s="89"/>
      <c r="BH965" s="89"/>
      <c r="BI965" s="89"/>
      <c r="BJ965" s="89"/>
      <c r="BK965" s="89"/>
      <c r="BL965" s="89"/>
      <c r="BM965" s="89"/>
      <c r="BN965" s="89"/>
      <c r="BO965" s="89"/>
      <c r="BP965" s="89"/>
      <c r="BQ965" s="89"/>
      <c r="BR965" s="89"/>
      <c r="BS965" s="89"/>
      <c r="BT965" s="89"/>
      <c r="BU965" s="89"/>
      <c r="BV965" s="89"/>
      <c r="BW965" s="89"/>
      <c r="BX965" s="89"/>
      <c r="BY965" s="89"/>
      <c r="BZ965" s="89"/>
      <c r="CA965" s="89"/>
      <c r="CB965" s="89"/>
      <c r="CC965" s="89"/>
    </row>
    <row r="966" spans="1:81" ht="9.75" customHeight="1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  <c r="AE966" s="89"/>
      <c r="AF966" s="89"/>
      <c r="AG966" s="89"/>
      <c r="AH966" s="89"/>
      <c r="AI966" s="89"/>
      <c r="AJ966" s="89"/>
      <c r="AK966" s="89"/>
      <c r="AL966" s="89"/>
      <c r="AM966" s="89"/>
      <c r="AN966" s="89"/>
      <c r="AO966" s="89"/>
      <c r="AP966" s="89"/>
      <c r="AQ966" s="89"/>
      <c r="AR966" s="89"/>
      <c r="AS966" s="89"/>
      <c r="AT966" s="89"/>
      <c r="AU966" s="89"/>
      <c r="AV966" s="89"/>
      <c r="AW966" s="89"/>
      <c r="AX966" s="89"/>
      <c r="AY966" s="89"/>
      <c r="AZ966" s="89"/>
      <c r="BA966" s="89"/>
      <c r="BB966" s="89"/>
      <c r="BC966" s="89"/>
      <c r="BD966" s="89"/>
      <c r="BE966" s="89"/>
      <c r="BF966" s="89"/>
      <c r="BG966" s="89"/>
      <c r="BH966" s="89"/>
      <c r="BI966" s="89"/>
      <c r="BJ966" s="89"/>
      <c r="BK966" s="89"/>
      <c r="BL966" s="89"/>
      <c r="BM966" s="89"/>
      <c r="BN966" s="89"/>
      <c r="BO966" s="89"/>
      <c r="BP966" s="89"/>
      <c r="BQ966" s="89"/>
      <c r="BR966" s="89"/>
      <c r="BS966" s="89"/>
      <c r="BT966" s="89"/>
      <c r="BU966" s="89"/>
      <c r="BV966" s="89"/>
      <c r="BW966" s="89"/>
      <c r="BX966" s="89"/>
      <c r="BY966" s="89"/>
      <c r="BZ966" s="89"/>
      <c r="CA966" s="89"/>
      <c r="CB966" s="89"/>
      <c r="CC966" s="89"/>
    </row>
    <row r="967" spans="1:81" ht="9.75" customHeight="1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  <c r="AE967" s="89"/>
      <c r="AF967" s="89"/>
      <c r="AG967" s="89"/>
      <c r="AH967" s="89"/>
      <c r="AI967" s="89"/>
      <c r="AJ967" s="89"/>
      <c r="AK967" s="89"/>
      <c r="AL967" s="89"/>
      <c r="AM967" s="89"/>
      <c r="AN967" s="89"/>
      <c r="AO967" s="89"/>
      <c r="AP967" s="89"/>
      <c r="AQ967" s="89"/>
      <c r="AR967" s="89"/>
      <c r="AS967" s="89"/>
      <c r="AT967" s="89"/>
      <c r="AU967" s="89"/>
      <c r="AV967" s="89"/>
      <c r="AW967" s="89"/>
      <c r="AX967" s="89"/>
      <c r="AY967" s="89"/>
      <c r="AZ967" s="89"/>
      <c r="BA967" s="89"/>
      <c r="BB967" s="89"/>
      <c r="BC967" s="89"/>
      <c r="BD967" s="89"/>
      <c r="BE967" s="89"/>
      <c r="BF967" s="89"/>
      <c r="BG967" s="89"/>
      <c r="BH967" s="89"/>
      <c r="BI967" s="89"/>
      <c r="BJ967" s="89"/>
      <c r="BK967" s="89"/>
      <c r="BL967" s="89"/>
      <c r="BM967" s="89"/>
      <c r="BN967" s="89"/>
      <c r="BO967" s="89"/>
      <c r="BP967" s="89"/>
      <c r="BQ967" s="89"/>
      <c r="BR967" s="89"/>
      <c r="BS967" s="89"/>
      <c r="BT967" s="89"/>
      <c r="BU967" s="89"/>
      <c r="BV967" s="89"/>
      <c r="BW967" s="89"/>
      <c r="BX967" s="89"/>
      <c r="BY967" s="89"/>
      <c r="BZ967" s="89"/>
      <c r="CA967" s="89"/>
      <c r="CB967" s="89"/>
      <c r="CC967" s="89"/>
    </row>
    <row r="968" spans="1:81" ht="9.75" customHeigh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  <c r="AE968" s="89"/>
      <c r="AF968" s="89"/>
      <c r="AG968" s="89"/>
      <c r="AH968" s="89"/>
      <c r="AI968" s="89"/>
      <c r="AJ968" s="89"/>
      <c r="AK968" s="89"/>
      <c r="AL968" s="89"/>
      <c r="AM968" s="89"/>
      <c r="AN968" s="89"/>
      <c r="AO968" s="89"/>
      <c r="AP968" s="89"/>
      <c r="AQ968" s="89"/>
      <c r="AR968" s="89"/>
      <c r="AS968" s="89"/>
      <c r="AT968" s="89"/>
      <c r="AU968" s="89"/>
      <c r="AV968" s="89"/>
      <c r="AW968" s="89"/>
      <c r="AX968" s="89"/>
      <c r="AY968" s="89"/>
      <c r="AZ968" s="89"/>
      <c r="BA968" s="89"/>
      <c r="BB968" s="89"/>
      <c r="BC968" s="89"/>
      <c r="BD968" s="89"/>
      <c r="BE968" s="89"/>
      <c r="BF968" s="89"/>
      <c r="BG968" s="89"/>
      <c r="BH968" s="89"/>
      <c r="BI968" s="89"/>
      <c r="BJ968" s="89"/>
      <c r="BK968" s="89"/>
      <c r="BL968" s="89"/>
      <c r="BM968" s="89"/>
      <c r="BN968" s="89"/>
      <c r="BO968" s="89"/>
      <c r="BP968" s="89"/>
      <c r="BQ968" s="89"/>
      <c r="BR968" s="89"/>
      <c r="BS968" s="89"/>
      <c r="BT968" s="89"/>
      <c r="BU968" s="89"/>
      <c r="BV968" s="89"/>
      <c r="BW968" s="89"/>
      <c r="BX968" s="89"/>
      <c r="BY968" s="89"/>
      <c r="BZ968" s="89"/>
      <c r="CA968" s="89"/>
      <c r="CB968" s="89"/>
      <c r="CC968" s="89"/>
    </row>
    <row r="969" spans="1:81" ht="9.75" customHeight="1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  <c r="AE969" s="89"/>
      <c r="AF969" s="89"/>
      <c r="AG969" s="89"/>
      <c r="AH969" s="89"/>
      <c r="AI969" s="89"/>
      <c r="AJ969" s="89"/>
      <c r="AK969" s="89"/>
      <c r="AL969" s="89"/>
      <c r="AM969" s="89"/>
      <c r="AN969" s="89"/>
      <c r="AO969" s="89"/>
      <c r="AP969" s="89"/>
      <c r="AQ969" s="89"/>
      <c r="AR969" s="89"/>
      <c r="AS969" s="89"/>
      <c r="AT969" s="89"/>
      <c r="AU969" s="89"/>
      <c r="AV969" s="89"/>
      <c r="AW969" s="89"/>
      <c r="AX969" s="89"/>
      <c r="AY969" s="89"/>
      <c r="AZ969" s="89"/>
      <c r="BA969" s="89"/>
      <c r="BB969" s="89"/>
      <c r="BC969" s="89"/>
      <c r="BD969" s="89"/>
      <c r="BE969" s="89"/>
      <c r="BF969" s="89"/>
      <c r="BG969" s="89"/>
      <c r="BH969" s="89"/>
      <c r="BI969" s="89"/>
      <c r="BJ969" s="89"/>
      <c r="BK969" s="89"/>
      <c r="BL969" s="89"/>
      <c r="BM969" s="89"/>
      <c r="BN969" s="89"/>
      <c r="BO969" s="89"/>
      <c r="BP969" s="89"/>
      <c r="BQ969" s="89"/>
      <c r="BR969" s="89"/>
      <c r="BS969" s="89"/>
      <c r="BT969" s="89"/>
      <c r="BU969" s="89"/>
      <c r="BV969" s="89"/>
      <c r="BW969" s="89"/>
      <c r="BX969" s="89"/>
      <c r="BY969" s="89"/>
      <c r="BZ969" s="89"/>
      <c r="CA969" s="89"/>
      <c r="CB969" s="89"/>
      <c r="CC969" s="89"/>
    </row>
    <row r="970" spans="1:81" ht="9.75" customHeight="1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  <c r="AE970" s="89"/>
      <c r="AF970" s="89"/>
      <c r="AG970" s="89"/>
      <c r="AH970" s="89"/>
      <c r="AI970" s="89"/>
      <c r="AJ970" s="89"/>
      <c r="AK970" s="89"/>
      <c r="AL970" s="89"/>
      <c r="AM970" s="89"/>
      <c r="AN970" s="89"/>
      <c r="AO970" s="89"/>
      <c r="AP970" s="89"/>
      <c r="AQ970" s="89"/>
      <c r="AR970" s="89"/>
      <c r="AS970" s="89"/>
      <c r="AT970" s="89"/>
      <c r="AU970" s="89"/>
      <c r="AV970" s="89"/>
      <c r="AW970" s="89"/>
      <c r="AX970" s="89"/>
      <c r="AY970" s="89"/>
      <c r="AZ970" s="89"/>
      <c r="BA970" s="89"/>
      <c r="BB970" s="89"/>
      <c r="BC970" s="89"/>
      <c r="BD970" s="89"/>
      <c r="BE970" s="89"/>
      <c r="BF970" s="89"/>
      <c r="BG970" s="89"/>
      <c r="BH970" s="89"/>
      <c r="BI970" s="89"/>
      <c r="BJ970" s="89"/>
      <c r="BK970" s="89"/>
      <c r="BL970" s="89"/>
      <c r="BM970" s="89"/>
      <c r="BN970" s="89"/>
      <c r="BO970" s="89"/>
      <c r="BP970" s="89"/>
      <c r="BQ970" s="89"/>
      <c r="BR970" s="89"/>
      <c r="BS970" s="89"/>
      <c r="BT970" s="89"/>
      <c r="BU970" s="89"/>
      <c r="BV970" s="89"/>
      <c r="BW970" s="89"/>
      <c r="BX970" s="89"/>
      <c r="BY970" s="89"/>
      <c r="BZ970" s="89"/>
      <c r="CA970" s="89"/>
      <c r="CB970" s="89"/>
      <c r="CC970" s="89"/>
    </row>
    <row r="971" spans="1:81" ht="9.75" customHeight="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  <c r="AE971" s="89"/>
      <c r="AF971" s="89"/>
      <c r="AG971" s="89"/>
      <c r="AH971" s="89"/>
      <c r="AI971" s="89"/>
      <c r="AJ971" s="89"/>
      <c r="AK971" s="89"/>
      <c r="AL971" s="89"/>
      <c r="AM971" s="89"/>
      <c r="AN971" s="89"/>
      <c r="AO971" s="89"/>
      <c r="AP971" s="89"/>
      <c r="AQ971" s="89"/>
      <c r="AR971" s="89"/>
      <c r="AS971" s="89"/>
      <c r="AT971" s="89"/>
      <c r="AU971" s="89"/>
      <c r="AV971" s="89"/>
      <c r="AW971" s="89"/>
      <c r="AX971" s="89"/>
      <c r="AY971" s="89"/>
      <c r="AZ971" s="89"/>
      <c r="BA971" s="89"/>
      <c r="BB971" s="89"/>
      <c r="BC971" s="89"/>
      <c r="BD971" s="89"/>
      <c r="BE971" s="89"/>
      <c r="BF971" s="89"/>
      <c r="BG971" s="89"/>
      <c r="BH971" s="89"/>
      <c r="BI971" s="89"/>
      <c r="BJ971" s="89"/>
      <c r="BK971" s="89"/>
      <c r="BL971" s="89"/>
      <c r="BM971" s="89"/>
      <c r="BN971" s="89"/>
      <c r="BO971" s="89"/>
      <c r="BP971" s="89"/>
      <c r="BQ971" s="89"/>
      <c r="BR971" s="89"/>
      <c r="BS971" s="89"/>
      <c r="BT971" s="89"/>
      <c r="BU971" s="89"/>
      <c r="BV971" s="89"/>
      <c r="BW971" s="89"/>
      <c r="BX971" s="89"/>
      <c r="BY971" s="89"/>
      <c r="BZ971" s="89"/>
      <c r="CA971" s="89"/>
      <c r="CB971" s="89"/>
      <c r="CC971" s="89"/>
    </row>
    <row r="972" spans="1:81" ht="9.75" customHeight="1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  <c r="AE972" s="89"/>
      <c r="AF972" s="89"/>
      <c r="AG972" s="89"/>
      <c r="AH972" s="89"/>
      <c r="AI972" s="89"/>
      <c r="AJ972" s="89"/>
      <c r="AK972" s="89"/>
      <c r="AL972" s="89"/>
      <c r="AM972" s="89"/>
      <c r="AN972" s="89"/>
      <c r="AO972" s="89"/>
      <c r="AP972" s="89"/>
      <c r="AQ972" s="89"/>
      <c r="AR972" s="89"/>
      <c r="AS972" s="89"/>
      <c r="AT972" s="89"/>
      <c r="AU972" s="89"/>
      <c r="AV972" s="89"/>
      <c r="AW972" s="89"/>
      <c r="AX972" s="89"/>
      <c r="AY972" s="89"/>
      <c r="AZ972" s="89"/>
      <c r="BA972" s="89"/>
      <c r="BB972" s="89"/>
      <c r="BC972" s="89"/>
      <c r="BD972" s="89"/>
      <c r="BE972" s="89"/>
      <c r="BF972" s="89"/>
      <c r="BG972" s="89"/>
      <c r="BH972" s="89"/>
      <c r="BI972" s="89"/>
      <c r="BJ972" s="89"/>
      <c r="BK972" s="89"/>
      <c r="BL972" s="89"/>
      <c r="BM972" s="89"/>
      <c r="BN972" s="89"/>
      <c r="BO972" s="89"/>
      <c r="BP972" s="89"/>
      <c r="BQ972" s="89"/>
      <c r="BR972" s="89"/>
      <c r="BS972" s="89"/>
      <c r="BT972" s="89"/>
      <c r="BU972" s="89"/>
      <c r="BV972" s="89"/>
      <c r="BW972" s="89"/>
      <c r="BX972" s="89"/>
      <c r="BY972" s="89"/>
      <c r="BZ972" s="89"/>
      <c r="CA972" s="89"/>
      <c r="CB972" s="89"/>
      <c r="CC972" s="89"/>
    </row>
    <row r="973" spans="1:81" ht="9.75" customHeight="1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  <c r="AE973" s="89"/>
      <c r="AF973" s="89"/>
      <c r="AG973" s="89"/>
      <c r="AH973" s="89"/>
      <c r="AI973" s="89"/>
      <c r="AJ973" s="89"/>
      <c r="AK973" s="89"/>
      <c r="AL973" s="89"/>
      <c r="AM973" s="89"/>
      <c r="AN973" s="89"/>
      <c r="AO973" s="89"/>
      <c r="AP973" s="89"/>
      <c r="AQ973" s="89"/>
      <c r="AR973" s="89"/>
      <c r="AS973" s="89"/>
      <c r="AT973" s="89"/>
      <c r="AU973" s="89"/>
      <c r="AV973" s="89"/>
      <c r="AW973" s="89"/>
      <c r="AX973" s="89"/>
      <c r="AY973" s="89"/>
      <c r="AZ973" s="89"/>
      <c r="BA973" s="89"/>
      <c r="BB973" s="89"/>
      <c r="BC973" s="89"/>
      <c r="BD973" s="89"/>
      <c r="BE973" s="89"/>
      <c r="BF973" s="89"/>
      <c r="BG973" s="89"/>
      <c r="BH973" s="89"/>
      <c r="BI973" s="89"/>
      <c r="BJ973" s="89"/>
      <c r="BK973" s="89"/>
      <c r="BL973" s="89"/>
      <c r="BM973" s="89"/>
      <c r="BN973" s="89"/>
      <c r="BO973" s="89"/>
      <c r="BP973" s="89"/>
      <c r="BQ973" s="89"/>
      <c r="BR973" s="89"/>
      <c r="BS973" s="89"/>
      <c r="BT973" s="89"/>
      <c r="BU973" s="89"/>
      <c r="BV973" s="89"/>
      <c r="BW973" s="89"/>
      <c r="BX973" s="89"/>
      <c r="BY973" s="89"/>
      <c r="BZ973" s="89"/>
      <c r="CA973" s="89"/>
      <c r="CB973" s="89"/>
      <c r="CC973" s="89"/>
    </row>
    <row r="974" spans="1:81" ht="9.75" customHeight="1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89"/>
      <c r="AF974" s="89"/>
      <c r="AG974" s="89"/>
      <c r="AH974" s="89"/>
      <c r="AI974" s="89"/>
      <c r="AJ974" s="89"/>
      <c r="AK974" s="89"/>
      <c r="AL974" s="89"/>
      <c r="AM974" s="89"/>
      <c r="AN974" s="89"/>
      <c r="AO974" s="89"/>
      <c r="AP974" s="89"/>
      <c r="AQ974" s="89"/>
      <c r="AR974" s="89"/>
      <c r="AS974" s="89"/>
      <c r="AT974" s="89"/>
      <c r="AU974" s="89"/>
      <c r="AV974" s="89"/>
      <c r="AW974" s="89"/>
      <c r="AX974" s="89"/>
      <c r="AY974" s="89"/>
      <c r="AZ974" s="89"/>
      <c r="BA974" s="89"/>
      <c r="BB974" s="89"/>
      <c r="BC974" s="89"/>
      <c r="BD974" s="89"/>
      <c r="BE974" s="89"/>
      <c r="BF974" s="89"/>
      <c r="BG974" s="89"/>
      <c r="BH974" s="89"/>
      <c r="BI974" s="89"/>
      <c r="BJ974" s="89"/>
      <c r="BK974" s="89"/>
      <c r="BL974" s="89"/>
      <c r="BM974" s="89"/>
      <c r="BN974" s="89"/>
      <c r="BO974" s="89"/>
      <c r="BP974" s="89"/>
      <c r="BQ974" s="89"/>
      <c r="BR974" s="89"/>
      <c r="BS974" s="89"/>
      <c r="BT974" s="89"/>
      <c r="BU974" s="89"/>
      <c r="BV974" s="89"/>
      <c r="BW974" s="89"/>
      <c r="BX974" s="89"/>
      <c r="BY974" s="89"/>
      <c r="BZ974" s="89"/>
      <c r="CA974" s="89"/>
      <c r="CB974" s="89"/>
      <c r="CC974" s="89"/>
    </row>
    <row r="975" spans="1:81" ht="9.75" customHeight="1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89"/>
      <c r="AF975" s="89"/>
      <c r="AG975" s="89"/>
      <c r="AH975" s="89"/>
      <c r="AI975" s="89"/>
      <c r="AJ975" s="89"/>
      <c r="AK975" s="89"/>
      <c r="AL975" s="89"/>
      <c r="AM975" s="89"/>
      <c r="AN975" s="89"/>
      <c r="AO975" s="89"/>
      <c r="AP975" s="89"/>
      <c r="AQ975" s="89"/>
      <c r="AR975" s="89"/>
      <c r="AS975" s="89"/>
      <c r="AT975" s="89"/>
      <c r="AU975" s="89"/>
      <c r="AV975" s="89"/>
      <c r="AW975" s="89"/>
      <c r="AX975" s="89"/>
      <c r="AY975" s="89"/>
      <c r="AZ975" s="89"/>
      <c r="BA975" s="89"/>
      <c r="BB975" s="89"/>
      <c r="BC975" s="89"/>
      <c r="BD975" s="89"/>
      <c r="BE975" s="89"/>
      <c r="BF975" s="89"/>
      <c r="BG975" s="89"/>
      <c r="BH975" s="89"/>
      <c r="BI975" s="89"/>
      <c r="BJ975" s="89"/>
      <c r="BK975" s="89"/>
      <c r="BL975" s="89"/>
      <c r="BM975" s="89"/>
      <c r="BN975" s="89"/>
      <c r="BO975" s="89"/>
      <c r="BP975" s="89"/>
      <c r="BQ975" s="89"/>
      <c r="BR975" s="89"/>
      <c r="BS975" s="89"/>
      <c r="BT975" s="89"/>
      <c r="BU975" s="89"/>
      <c r="BV975" s="89"/>
      <c r="BW975" s="89"/>
      <c r="BX975" s="89"/>
      <c r="BY975" s="89"/>
      <c r="BZ975" s="89"/>
      <c r="CA975" s="89"/>
      <c r="CB975" s="89"/>
      <c r="CC975" s="89"/>
    </row>
    <row r="976" spans="1:81" ht="9.75" customHeight="1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  <c r="AE976" s="89"/>
      <c r="AF976" s="89"/>
      <c r="AG976" s="89"/>
      <c r="AH976" s="89"/>
      <c r="AI976" s="89"/>
      <c r="AJ976" s="89"/>
      <c r="AK976" s="89"/>
      <c r="AL976" s="89"/>
      <c r="AM976" s="89"/>
      <c r="AN976" s="89"/>
      <c r="AO976" s="89"/>
      <c r="AP976" s="89"/>
      <c r="AQ976" s="89"/>
      <c r="AR976" s="89"/>
      <c r="AS976" s="89"/>
      <c r="AT976" s="89"/>
      <c r="AU976" s="89"/>
      <c r="AV976" s="89"/>
      <c r="AW976" s="89"/>
      <c r="AX976" s="89"/>
      <c r="AY976" s="89"/>
      <c r="AZ976" s="89"/>
      <c r="BA976" s="89"/>
      <c r="BB976" s="89"/>
      <c r="BC976" s="89"/>
      <c r="BD976" s="89"/>
      <c r="BE976" s="89"/>
      <c r="BF976" s="89"/>
      <c r="BG976" s="89"/>
      <c r="BH976" s="89"/>
      <c r="BI976" s="89"/>
      <c r="BJ976" s="89"/>
      <c r="BK976" s="89"/>
      <c r="BL976" s="89"/>
      <c r="BM976" s="89"/>
      <c r="BN976" s="89"/>
      <c r="BO976" s="89"/>
      <c r="BP976" s="89"/>
      <c r="BQ976" s="89"/>
      <c r="BR976" s="89"/>
      <c r="BS976" s="89"/>
      <c r="BT976" s="89"/>
      <c r="BU976" s="89"/>
      <c r="BV976" s="89"/>
      <c r="BW976" s="89"/>
      <c r="BX976" s="89"/>
      <c r="BY976" s="89"/>
      <c r="BZ976" s="89"/>
      <c r="CA976" s="89"/>
      <c r="CB976" s="89"/>
      <c r="CC976" s="89"/>
    </row>
    <row r="977" spans="1:81" ht="9.75" customHeight="1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89"/>
      <c r="AO977" s="89"/>
      <c r="AP977" s="89"/>
      <c r="AQ977" s="89"/>
      <c r="AR977" s="89"/>
      <c r="AS977" s="89"/>
      <c r="AT977" s="89"/>
      <c r="AU977" s="89"/>
      <c r="AV977" s="89"/>
      <c r="AW977" s="89"/>
      <c r="AX977" s="89"/>
      <c r="AY977" s="89"/>
      <c r="AZ977" s="89"/>
      <c r="BA977" s="89"/>
      <c r="BB977" s="89"/>
      <c r="BC977" s="89"/>
      <c r="BD977" s="89"/>
      <c r="BE977" s="89"/>
      <c r="BF977" s="89"/>
      <c r="BG977" s="89"/>
      <c r="BH977" s="89"/>
      <c r="BI977" s="89"/>
      <c r="BJ977" s="89"/>
      <c r="BK977" s="89"/>
      <c r="BL977" s="89"/>
      <c r="BM977" s="89"/>
      <c r="BN977" s="89"/>
      <c r="BO977" s="89"/>
      <c r="BP977" s="89"/>
      <c r="BQ977" s="89"/>
      <c r="BR977" s="89"/>
      <c r="BS977" s="89"/>
      <c r="BT977" s="89"/>
      <c r="BU977" s="89"/>
      <c r="BV977" s="89"/>
      <c r="BW977" s="89"/>
      <c r="BX977" s="89"/>
      <c r="BY977" s="89"/>
      <c r="BZ977" s="89"/>
      <c r="CA977" s="89"/>
      <c r="CB977" s="89"/>
      <c r="CC977" s="89"/>
    </row>
    <row r="978" spans="1:81" ht="9.75" customHeight="1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89"/>
      <c r="AF978" s="89"/>
      <c r="AG978" s="89"/>
      <c r="AH978" s="89"/>
      <c r="AI978" s="89"/>
      <c r="AJ978" s="89"/>
      <c r="AK978" s="89"/>
      <c r="AL978" s="89"/>
      <c r="AM978" s="89"/>
      <c r="AN978" s="89"/>
      <c r="AO978" s="89"/>
      <c r="AP978" s="89"/>
      <c r="AQ978" s="89"/>
      <c r="AR978" s="89"/>
      <c r="AS978" s="89"/>
      <c r="AT978" s="89"/>
      <c r="AU978" s="89"/>
      <c r="AV978" s="89"/>
      <c r="AW978" s="89"/>
      <c r="AX978" s="89"/>
      <c r="AY978" s="89"/>
      <c r="AZ978" s="89"/>
      <c r="BA978" s="89"/>
      <c r="BB978" s="89"/>
      <c r="BC978" s="89"/>
      <c r="BD978" s="89"/>
      <c r="BE978" s="89"/>
      <c r="BF978" s="89"/>
      <c r="BG978" s="89"/>
      <c r="BH978" s="89"/>
      <c r="BI978" s="89"/>
      <c r="BJ978" s="89"/>
      <c r="BK978" s="89"/>
      <c r="BL978" s="89"/>
      <c r="BM978" s="89"/>
      <c r="BN978" s="89"/>
      <c r="BO978" s="89"/>
      <c r="BP978" s="89"/>
      <c r="BQ978" s="89"/>
      <c r="BR978" s="89"/>
      <c r="BS978" s="89"/>
      <c r="BT978" s="89"/>
      <c r="BU978" s="89"/>
      <c r="BV978" s="89"/>
      <c r="BW978" s="89"/>
      <c r="BX978" s="89"/>
      <c r="BY978" s="89"/>
      <c r="BZ978" s="89"/>
      <c r="CA978" s="89"/>
      <c r="CB978" s="89"/>
      <c r="CC978" s="89"/>
    </row>
    <row r="979" spans="1:81" ht="9.75" customHeight="1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89"/>
      <c r="AF979" s="89"/>
      <c r="AG979" s="89"/>
      <c r="AH979" s="89"/>
      <c r="AI979" s="89"/>
      <c r="AJ979" s="89"/>
      <c r="AK979" s="89"/>
      <c r="AL979" s="89"/>
      <c r="AM979" s="89"/>
      <c r="AN979" s="89"/>
      <c r="AO979" s="89"/>
      <c r="AP979" s="89"/>
      <c r="AQ979" s="89"/>
      <c r="AR979" s="89"/>
      <c r="AS979" s="89"/>
      <c r="AT979" s="89"/>
      <c r="AU979" s="89"/>
      <c r="AV979" s="89"/>
      <c r="AW979" s="89"/>
      <c r="AX979" s="89"/>
      <c r="AY979" s="89"/>
      <c r="AZ979" s="89"/>
      <c r="BA979" s="89"/>
      <c r="BB979" s="89"/>
      <c r="BC979" s="89"/>
      <c r="BD979" s="89"/>
      <c r="BE979" s="89"/>
      <c r="BF979" s="89"/>
      <c r="BG979" s="89"/>
      <c r="BH979" s="89"/>
      <c r="BI979" s="89"/>
      <c r="BJ979" s="89"/>
      <c r="BK979" s="89"/>
      <c r="BL979" s="89"/>
      <c r="BM979" s="89"/>
      <c r="BN979" s="89"/>
      <c r="BO979" s="89"/>
      <c r="BP979" s="89"/>
      <c r="BQ979" s="89"/>
      <c r="BR979" s="89"/>
      <c r="BS979" s="89"/>
      <c r="BT979" s="89"/>
      <c r="BU979" s="89"/>
      <c r="BV979" s="89"/>
      <c r="BW979" s="89"/>
      <c r="BX979" s="89"/>
      <c r="BY979" s="89"/>
      <c r="BZ979" s="89"/>
      <c r="CA979" s="89"/>
      <c r="CB979" s="89"/>
      <c r="CC979" s="89"/>
    </row>
    <row r="980" spans="1:81" ht="9.75" customHeight="1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89"/>
      <c r="AF980" s="89"/>
      <c r="AG980" s="89"/>
      <c r="AH980" s="89"/>
      <c r="AI980" s="89"/>
      <c r="AJ980" s="89"/>
      <c r="AK980" s="89"/>
      <c r="AL980" s="89"/>
      <c r="AM980" s="89"/>
      <c r="AN980" s="89"/>
      <c r="AO980" s="89"/>
      <c r="AP980" s="89"/>
      <c r="AQ980" s="89"/>
      <c r="AR980" s="89"/>
      <c r="AS980" s="89"/>
      <c r="AT980" s="89"/>
      <c r="AU980" s="89"/>
      <c r="AV980" s="89"/>
      <c r="AW980" s="89"/>
      <c r="AX980" s="89"/>
      <c r="AY980" s="89"/>
      <c r="AZ980" s="89"/>
      <c r="BA980" s="89"/>
      <c r="BB980" s="89"/>
      <c r="BC980" s="89"/>
      <c r="BD980" s="89"/>
      <c r="BE980" s="89"/>
      <c r="BF980" s="89"/>
      <c r="BG980" s="89"/>
      <c r="BH980" s="89"/>
      <c r="BI980" s="89"/>
      <c r="BJ980" s="89"/>
      <c r="BK980" s="89"/>
      <c r="BL980" s="89"/>
      <c r="BM980" s="89"/>
      <c r="BN980" s="89"/>
      <c r="BO980" s="89"/>
      <c r="BP980" s="89"/>
      <c r="BQ980" s="89"/>
      <c r="BR980" s="89"/>
      <c r="BS980" s="89"/>
      <c r="BT980" s="89"/>
      <c r="BU980" s="89"/>
      <c r="BV980" s="89"/>
      <c r="BW980" s="89"/>
      <c r="BX980" s="89"/>
      <c r="BY980" s="89"/>
      <c r="BZ980" s="89"/>
      <c r="CA980" s="89"/>
      <c r="CB980" s="89"/>
      <c r="CC980" s="89"/>
    </row>
    <row r="981" spans="1:81" ht="9.75" customHeight="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89"/>
      <c r="AF981" s="89"/>
      <c r="AG981" s="89"/>
      <c r="AH981" s="89"/>
      <c r="AI981" s="89"/>
      <c r="AJ981" s="89"/>
      <c r="AK981" s="89"/>
      <c r="AL981" s="89"/>
      <c r="AM981" s="89"/>
      <c r="AN981" s="89"/>
      <c r="AO981" s="89"/>
      <c r="AP981" s="89"/>
      <c r="AQ981" s="89"/>
      <c r="AR981" s="89"/>
      <c r="AS981" s="89"/>
      <c r="AT981" s="89"/>
      <c r="AU981" s="89"/>
      <c r="AV981" s="89"/>
      <c r="AW981" s="89"/>
      <c r="AX981" s="89"/>
      <c r="AY981" s="89"/>
      <c r="AZ981" s="89"/>
      <c r="BA981" s="89"/>
      <c r="BB981" s="89"/>
      <c r="BC981" s="89"/>
      <c r="BD981" s="89"/>
      <c r="BE981" s="89"/>
      <c r="BF981" s="89"/>
      <c r="BG981" s="89"/>
      <c r="BH981" s="89"/>
      <c r="BI981" s="89"/>
      <c r="BJ981" s="89"/>
      <c r="BK981" s="89"/>
      <c r="BL981" s="89"/>
      <c r="BM981" s="89"/>
      <c r="BN981" s="89"/>
      <c r="BO981" s="89"/>
      <c r="BP981" s="89"/>
      <c r="BQ981" s="89"/>
      <c r="BR981" s="89"/>
      <c r="BS981" s="89"/>
      <c r="BT981" s="89"/>
      <c r="BU981" s="89"/>
      <c r="BV981" s="89"/>
      <c r="BW981" s="89"/>
      <c r="BX981" s="89"/>
      <c r="BY981" s="89"/>
      <c r="BZ981" s="89"/>
      <c r="CA981" s="89"/>
      <c r="CB981" s="89"/>
      <c r="CC981" s="89"/>
    </row>
    <row r="982" spans="1:81" ht="9.75" customHeight="1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89"/>
      <c r="AF982" s="89"/>
      <c r="AG982" s="89"/>
      <c r="AH982" s="89"/>
      <c r="AI982" s="89"/>
      <c r="AJ982" s="89"/>
      <c r="AK982" s="89"/>
      <c r="AL982" s="89"/>
      <c r="AM982" s="89"/>
      <c r="AN982" s="89"/>
      <c r="AO982" s="89"/>
      <c r="AP982" s="89"/>
      <c r="AQ982" s="89"/>
      <c r="AR982" s="89"/>
      <c r="AS982" s="89"/>
      <c r="AT982" s="89"/>
      <c r="AU982" s="89"/>
      <c r="AV982" s="89"/>
      <c r="AW982" s="89"/>
      <c r="AX982" s="89"/>
      <c r="AY982" s="89"/>
      <c r="AZ982" s="89"/>
      <c r="BA982" s="89"/>
      <c r="BB982" s="89"/>
      <c r="BC982" s="89"/>
      <c r="BD982" s="89"/>
      <c r="BE982" s="89"/>
      <c r="BF982" s="89"/>
      <c r="BG982" s="89"/>
      <c r="BH982" s="89"/>
      <c r="BI982" s="89"/>
      <c r="BJ982" s="89"/>
      <c r="BK982" s="89"/>
      <c r="BL982" s="89"/>
      <c r="BM982" s="89"/>
      <c r="BN982" s="89"/>
      <c r="BO982" s="89"/>
      <c r="BP982" s="89"/>
      <c r="BQ982" s="89"/>
      <c r="BR982" s="89"/>
      <c r="BS982" s="89"/>
      <c r="BT982" s="89"/>
      <c r="BU982" s="89"/>
      <c r="BV982" s="89"/>
      <c r="BW982" s="89"/>
      <c r="BX982" s="89"/>
      <c r="BY982" s="89"/>
      <c r="BZ982" s="89"/>
      <c r="CA982" s="89"/>
      <c r="CB982" s="89"/>
      <c r="CC982" s="89"/>
    </row>
    <row r="983" spans="1:81" ht="9.75" customHeight="1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89"/>
      <c r="AF983" s="89"/>
      <c r="AG983" s="89"/>
      <c r="AH983" s="89"/>
      <c r="AI983" s="89"/>
      <c r="AJ983" s="89"/>
      <c r="AK983" s="89"/>
      <c r="AL983" s="89"/>
      <c r="AM983" s="89"/>
      <c r="AN983" s="89"/>
      <c r="AO983" s="89"/>
      <c r="AP983" s="89"/>
      <c r="AQ983" s="89"/>
      <c r="AR983" s="89"/>
      <c r="AS983" s="89"/>
      <c r="AT983" s="89"/>
      <c r="AU983" s="89"/>
      <c r="AV983" s="89"/>
      <c r="AW983" s="89"/>
      <c r="AX983" s="89"/>
      <c r="AY983" s="89"/>
      <c r="AZ983" s="89"/>
      <c r="BA983" s="89"/>
      <c r="BB983" s="89"/>
      <c r="BC983" s="89"/>
      <c r="BD983" s="89"/>
      <c r="BE983" s="89"/>
      <c r="BF983" s="89"/>
      <c r="BG983" s="89"/>
      <c r="BH983" s="89"/>
      <c r="BI983" s="89"/>
      <c r="BJ983" s="89"/>
      <c r="BK983" s="89"/>
      <c r="BL983" s="89"/>
      <c r="BM983" s="89"/>
      <c r="BN983" s="89"/>
      <c r="BO983" s="89"/>
      <c r="BP983" s="89"/>
      <c r="BQ983" s="89"/>
      <c r="BR983" s="89"/>
      <c r="BS983" s="89"/>
      <c r="BT983" s="89"/>
      <c r="BU983" s="89"/>
      <c r="BV983" s="89"/>
      <c r="BW983" s="89"/>
      <c r="BX983" s="89"/>
      <c r="BY983" s="89"/>
      <c r="BZ983" s="89"/>
      <c r="CA983" s="89"/>
      <c r="CB983" s="89"/>
      <c r="CC983" s="89"/>
    </row>
    <row r="984" spans="1:81" ht="9.75" customHeight="1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89"/>
      <c r="AF984" s="89"/>
      <c r="AG984" s="89"/>
      <c r="AH984" s="89"/>
      <c r="AI984" s="89"/>
      <c r="AJ984" s="89"/>
      <c r="AK984" s="89"/>
      <c r="AL984" s="89"/>
      <c r="AM984" s="89"/>
      <c r="AN984" s="89"/>
      <c r="AO984" s="89"/>
      <c r="AP984" s="89"/>
      <c r="AQ984" s="89"/>
      <c r="AR984" s="89"/>
      <c r="AS984" s="89"/>
      <c r="AT984" s="89"/>
      <c r="AU984" s="89"/>
      <c r="AV984" s="89"/>
      <c r="AW984" s="89"/>
      <c r="AX984" s="89"/>
      <c r="AY984" s="89"/>
      <c r="AZ984" s="89"/>
      <c r="BA984" s="89"/>
      <c r="BB984" s="89"/>
      <c r="BC984" s="89"/>
      <c r="BD984" s="89"/>
      <c r="BE984" s="89"/>
      <c r="BF984" s="89"/>
      <c r="BG984" s="89"/>
      <c r="BH984" s="89"/>
      <c r="BI984" s="89"/>
      <c r="BJ984" s="89"/>
      <c r="BK984" s="89"/>
      <c r="BL984" s="89"/>
      <c r="BM984" s="89"/>
      <c r="BN984" s="89"/>
      <c r="BO984" s="89"/>
      <c r="BP984" s="89"/>
      <c r="BQ984" s="89"/>
      <c r="BR984" s="89"/>
      <c r="BS984" s="89"/>
      <c r="BT984" s="89"/>
      <c r="BU984" s="89"/>
      <c r="BV984" s="89"/>
      <c r="BW984" s="89"/>
      <c r="BX984" s="89"/>
      <c r="BY984" s="89"/>
      <c r="BZ984" s="89"/>
      <c r="CA984" s="89"/>
      <c r="CB984" s="89"/>
      <c r="CC984" s="89"/>
    </row>
    <row r="985" spans="1:81" ht="9.75" customHeight="1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89"/>
      <c r="AF985" s="89"/>
      <c r="AG985" s="89"/>
      <c r="AH985" s="89"/>
      <c r="AI985" s="89"/>
      <c r="AJ985" s="89"/>
      <c r="AK985" s="89"/>
      <c r="AL985" s="89"/>
      <c r="AM985" s="89"/>
      <c r="AN985" s="89"/>
      <c r="AO985" s="89"/>
      <c r="AP985" s="89"/>
      <c r="AQ985" s="89"/>
      <c r="AR985" s="89"/>
      <c r="AS985" s="89"/>
      <c r="AT985" s="89"/>
      <c r="AU985" s="89"/>
      <c r="AV985" s="89"/>
      <c r="AW985" s="89"/>
      <c r="AX985" s="89"/>
      <c r="AY985" s="89"/>
      <c r="AZ985" s="89"/>
      <c r="BA985" s="89"/>
      <c r="BB985" s="89"/>
      <c r="BC985" s="89"/>
      <c r="BD985" s="89"/>
      <c r="BE985" s="89"/>
      <c r="BF985" s="89"/>
      <c r="BG985" s="89"/>
      <c r="BH985" s="89"/>
      <c r="BI985" s="89"/>
      <c r="BJ985" s="89"/>
      <c r="BK985" s="89"/>
      <c r="BL985" s="89"/>
      <c r="BM985" s="89"/>
      <c r="BN985" s="89"/>
      <c r="BO985" s="89"/>
      <c r="BP985" s="89"/>
      <c r="BQ985" s="89"/>
      <c r="BR985" s="89"/>
      <c r="BS985" s="89"/>
      <c r="BT985" s="89"/>
      <c r="BU985" s="89"/>
      <c r="BV985" s="89"/>
      <c r="BW985" s="89"/>
      <c r="BX985" s="89"/>
      <c r="BY985" s="89"/>
      <c r="BZ985" s="89"/>
      <c r="CA985" s="89"/>
      <c r="CB985" s="89"/>
      <c r="CC985" s="89"/>
    </row>
    <row r="986" spans="1:81" ht="9.75" customHeight="1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89"/>
      <c r="AF986" s="89"/>
      <c r="AG986" s="89"/>
      <c r="AH986" s="89"/>
      <c r="AI986" s="89"/>
      <c r="AJ986" s="89"/>
      <c r="AK986" s="89"/>
      <c r="AL986" s="89"/>
      <c r="AM986" s="89"/>
      <c r="AN986" s="89"/>
      <c r="AO986" s="89"/>
      <c r="AP986" s="89"/>
      <c r="AQ986" s="89"/>
      <c r="AR986" s="89"/>
      <c r="AS986" s="89"/>
      <c r="AT986" s="89"/>
      <c r="AU986" s="89"/>
      <c r="AV986" s="89"/>
      <c r="AW986" s="89"/>
      <c r="AX986" s="89"/>
      <c r="AY986" s="89"/>
      <c r="AZ986" s="89"/>
      <c r="BA986" s="89"/>
      <c r="BB986" s="89"/>
      <c r="BC986" s="89"/>
      <c r="BD986" s="89"/>
      <c r="BE986" s="89"/>
      <c r="BF986" s="89"/>
      <c r="BG986" s="89"/>
      <c r="BH986" s="89"/>
      <c r="BI986" s="89"/>
      <c r="BJ986" s="89"/>
      <c r="BK986" s="89"/>
      <c r="BL986" s="89"/>
      <c r="BM986" s="89"/>
      <c r="BN986" s="89"/>
      <c r="BO986" s="89"/>
      <c r="BP986" s="89"/>
      <c r="BQ986" s="89"/>
      <c r="BR986" s="89"/>
      <c r="BS986" s="89"/>
      <c r="BT986" s="89"/>
      <c r="BU986" s="89"/>
      <c r="BV986" s="89"/>
      <c r="BW986" s="89"/>
      <c r="BX986" s="89"/>
      <c r="BY986" s="89"/>
      <c r="BZ986" s="89"/>
      <c r="CA986" s="89"/>
      <c r="CB986" s="89"/>
      <c r="CC986" s="89"/>
    </row>
    <row r="987" spans="1:81" ht="9.75" customHeight="1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89"/>
      <c r="AF987" s="89"/>
      <c r="AG987" s="89"/>
      <c r="AH987" s="89"/>
      <c r="AI987" s="89"/>
      <c r="AJ987" s="89"/>
      <c r="AK987" s="89"/>
      <c r="AL987" s="89"/>
      <c r="AM987" s="89"/>
      <c r="AN987" s="89"/>
      <c r="AO987" s="89"/>
      <c r="AP987" s="89"/>
      <c r="AQ987" s="89"/>
      <c r="AR987" s="89"/>
      <c r="AS987" s="89"/>
      <c r="AT987" s="89"/>
      <c r="AU987" s="89"/>
      <c r="AV987" s="89"/>
      <c r="AW987" s="89"/>
      <c r="AX987" s="89"/>
      <c r="AY987" s="89"/>
      <c r="AZ987" s="89"/>
      <c r="BA987" s="89"/>
      <c r="BB987" s="89"/>
      <c r="BC987" s="89"/>
      <c r="BD987" s="89"/>
      <c r="BE987" s="89"/>
      <c r="BF987" s="89"/>
      <c r="BG987" s="89"/>
      <c r="BH987" s="89"/>
      <c r="BI987" s="89"/>
      <c r="BJ987" s="89"/>
      <c r="BK987" s="89"/>
      <c r="BL987" s="89"/>
      <c r="BM987" s="89"/>
      <c r="BN987" s="89"/>
      <c r="BO987" s="89"/>
      <c r="BP987" s="89"/>
      <c r="BQ987" s="89"/>
      <c r="BR987" s="89"/>
      <c r="BS987" s="89"/>
      <c r="BT987" s="89"/>
      <c r="BU987" s="89"/>
      <c r="BV987" s="89"/>
      <c r="BW987" s="89"/>
      <c r="BX987" s="89"/>
      <c r="BY987" s="89"/>
      <c r="BZ987" s="89"/>
      <c r="CA987" s="89"/>
      <c r="CB987" s="89"/>
      <c r="CC987" s="89"/>
    </row>
    <row r="988" spans="1:81" ht="9.75" customHeight="1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  <c r="AC988" s="89"/>
      <c r="AD988" s="89"/>
      <c r="AE988" s="89"/>
      <c r="AF988" s="89"/>
      <c r="AG988" s="89"/>
      <c r="AH988" s="89"/>
      <c r="AI988" s="89"/>
      <c r="AJ988" s="89"/>
      <c r="AK988" s="89"/>
      <c r="AL988" s="89"/>
      <c r="AM988" s="89"/>
      <c r="AN988" s="89"/>
      <c r="AO988" s="89"/>
      <c r="AP988" s="89"/>
      <c r="AQ988" s="89"/>
      <c r="AR988" s="89"/>
      <c r="AS988" s="89"/>
      <c r="AT988" s="89"/>
      <c r="AU988" s="89"/>
      <c r="AV988" s="89"/>
      <c r="AW988" s="89"/>
      <c r="AX988" s="89"/>
      <c r="AY988" s="89"/>
      <c r="AZ988" s="89"/>
      <c r="BA988" s="89"/>
      <c r="BB988" s="89"/>
      <c r="BC988" s="89"/>
      <c r="BD988" s="89"/>
      <c r="BE988" s="89"/>
      <c r="BF988" s="89"/>
      <c r="BG988" s="89"/>
      <c r="BH988" s="89"/>
      <c r="BI988" s="89"/>
      <c r="BJ988" s="89"/>
      <c r="BK988" s="89"/>
      <c r="BL988" s="89"/>
      <c r="BM988" s="89"/>
      <c r="BN988" s="89"/>
      <c r="BO988" s="89"/>
      <c r="BP988" s="89"/>
      <c r="BQ988" s="89"/>
      <c r="BR988" s="89"/>
      <c r="BS988" s="89"/>
      <c r="BT988" s="89"/>
      <c r="BU988" s="89"/>
      <c r="BV988" s="89"/>
      <c r="BW988" s="89"/>
      <c r="BX988" s="89"/>
      <c r="BY988" s="89"/>
      <c r="BZ988" s="89"/>
      <c r="CA988" s="89"/>
      <c r="CB988" s="89"/>
      <c r="CC988" s="89"/>
    </row>
    <row r="989" spans="1:81" ht="9.75" customHeight="1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  <c r="AC989" s="89"/>
      <c r="AD989" s="89"/>
      <c r="AE989" s="89"/>
      <c r="AF989" s="89"/>
      <c r="AG989" s="89"/>
      <c r="AH989" s="89"/>
      <c r="AI989" s="89"/>
      <c r="AJ989" s="89"/>
      <c r="AK989" s="89"/>
      <c r="AL989" s="89"/>
      <c r="AM989" s="89"/>
      <c r="AN989" s="89"/>
      <c r="AO989" s="89"/>
      <c r="AP989" s="89"/>
      <c r="AQ989" s="89"/>
      <c r="AR989" s="89"/>
      <c r="AS989" s="89"/>
      <c r="AT989" s="89"/>
      <c r="AU989" s="89"/>
      <c r="AV989" s="89"/>
      <c r="AW989" s="89"/>
      <c r="AX989" s="89"/>
      <c r="AY989" s="89"/>
      <c r="AZ989" s="89"/>
      <c r="BA989" s="89"/>
      <c r="BB989" s="89"/>
      <c r="BC989" s="89"/>
      <c r="BD989" s="89"/>
      <c r="BE989" s="89"/>
      <c r="BF989" s="89"/>
      <c r="BG989" s="89"/>
      <c r="BH989" s="89"/>
      <c r="BI989" s="89"/>
      <c r="BJ989" s="89"/>
      <c r="BK989" s="89"/>
      <c r="BL989" s="89"/>
      <c r="BM989" s="89"/>
      <c r="BN989" s="89"/>
      <c r="BO989" s="89"/>
      <c r="BP989" s="89"/>
      <c r="BQ989" s="89"/>
      <c r="BR989" s="89"/>
      <c r="BS989" s="89"/>
      <c r="BT989" s="89"/>
      <c r="BU989" s="89"/>
      <c r="BV989" s="89"/>
      <c r="BW989" s="89"/>
      <c r="BX989" s="89"/>
      <c r="BY989" s="89"/>
      <c r="BZ989" s="89"/>
      <c r="CA989" s="89"/>
      <c r="CB989" s="89"/>
      <c r="CC989" s="89"/>
    </row>
    <row r="990" spans="1:81" ht="9.75" customHeight="1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  <c r="AC990" s="89"/>
      <c r="AD990" s="89"/>
      <c r="AE990" s="89"/>
      <c r="AF990" s="89"/>
      <c r="AG990" s="89"/>
      <c r="AH990" s="89"/>
      <c r="AI990" s="89"/>
      <c r="AJ990" s="89"/>
      <c r="AK990" s="89"/>
      <c r="AL990" s="89"/>
      <c r="AM990" s="89"/>
      <c r="AN990" s="89"/>
      <c r="AO990" s="89"/>
      <c r="AP990" s="89"/>
      <c r="AQ990" s="89"/>
      <c r="AR990" s="89"/>
      <c r="AS990" s="89"/>
      <c r="AT990" s="89"/>
      <c r="AU990" s="89"/>
      <c r="AV990" s="89"/>
      <c r="AW990" s="89"/>
      <c r="AX990" s="89"/>
      <c r="AY990" s="89"/>
      <c r="AZ990" s="89"/>
      <c r="BA990" s="89"/>
      <c r="BB990" s="89"/>
      <c r="BC990" s="89"/>
      <c r="BD990" s="89"/>
      <c r="BE990" s="89"/>
      <c r="BF990" s="89"/>
      <c r="BG990" s="89"/>
      <c r="BH990" s="89"/>
      <c r="BI990" s="89"/>
      <c r="BJ990" s="89"/>
      <c r="BK990" s="89"/>
      <c r="BL990" s="89"/>
      <c r="BM990" s="89"/>
      <c r="BN990" s="89"/>
      <c r="BO990" s="89"/>
      <c r="BP990" s="89"/>
      <c r="BQ990" s="89"/>
      <c r="BR990" s="89"/>
      <c r="BS990" s="89"/>
      <c r="BT990" s="89"/>
      <c r="BU990" s="89"/>
      <c r="BV990" s="89"/>
      <c r="BW990" s="89"/>
      <c r="BX990" s="89"/>
      <c r="BY990" s="89"/>
      <c r="BZ990" s="89"/>
      <c r="CA990" s="89"/>
      <c r="CB990" s="89"/>
      <c r="CC990" s="89"/>
    </row>
    <row r="991" spans="1:81" ht="9.75" customHeight="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89"/>
      <c r="AD991" s="89"/>
      <c r="AE991" s="89"/>
      <c r="AF991" s="89"/>
      <c r="AG991" s="89"/>
      <c r="AH991" s="89"/>
      <c r="AI991" s="89"/>
      <c r="AJ991" s="89"/>
      <c r="AK991" s="89"/>
      <c r="AL991" s="89"/>
      <c r="AM991" s="89"/>
      <c r="AN991" s="89"/>
      <c r="AO991" s="89"/>
      <c r="AP991" s="89"/>
      <c r="AQ991" s="89"/>
      <c r="AR991" s="89"/>
      <c r="AS991" s="89"/>
      <c r="AT991" s="89"/>
      <c r="AU991" s="89"/>
      <c r="AV991" s="89"/>
      <c r="AW991" s="89"/>
      <c r="AX991" s="89"/>
      <c r="AY991" s="89"/>
      <c r="AZ991" s="89"/>
      <c r="BA991" s="89"/>
      <c r="BB991" s="89"/>
      <c r="BC991" s="89"/>
      <c r="BD991" s="89"/>
      <c r="BE991" s="89"/>
      <c r="BF991" s="89"/>
      <c r="BG991" s="89"/>
      <c r="BH991" s="89"/>
      <c r="BI991" s="89"/>
      <c r="BJ991" s="89"/>
      <c r="BK991" s="89"/>
      <c r="BL991" s="89"/>
      <c r="BM991" s="89"/>
      <c r="BN991" s="89"/>
      <c r="BO991" s="89"/>
      <c r="BP991" s="89"/>
      <c r="BQ991" s="89"/>
      <c r="BR991" s="89"/>
      <c r="BS991" s="89"/>
      <c r="BT991" s="89"/>
      <c r="BU991" s="89"/>
      <c r="BV991" s="89"/>
      <c r="BW991" s="89"/>
      <c r="BX991" s="89"/>
      <c r="BY991" s="89"/>
      <c r="BZ991" s="89"/>
      <c r="CA991" s="89"/>
      <c r="CB991" s="89"/>
      <c r="CC991" s="89"/>
    </row>
    <row r="992" spans="1:81" ht="9.75" customHeight="1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89"/>
      <c r="AD992" s="89"/>
      <c r="AE992" s="89"/>
      <c r="AF992" s="89"/>
      <c r="AG992" s="89"/>
      <c r="AH992" s="89"/>
      <c r="AI992" s="89"/>
      <c r="AJ992" s="89"/>
      <c r="AK992" s="89"/>
      <c r="AL992" s="89"/>
      <c r="AM992" s="89"/>
      <c r="AN992" s="89"/>
      <c r="AO992" s="89"/>
      <c r="AP992" s="89"/>
      <c r="AQ992" s="89"/>
      <c r="AR992" s="89"/>
      <c r="AS992" s="89"/>
      <c r="AT992" s="89"/>
      <c r="AU992" s="89"/>
      <c r="AV992" s="89"/>
      <c r="AW992" s="89"/>
      <c r="AX992" s="89"/>
      <c r="AY992" s="89"/>
      <c r="AZ992" s="89"/>
      <c r="BA992" s="89"/>
      <c r="BB992" s="89"/>
      <c r="BC992" s="89"/>
      <c r="BD992" s="89"/>
      <c r="BE992" s="89"/>
      <c r="BF992" s="89"/>
      <c r="BG992" s="89"/>
      <c r="BH992" s="89"/>
      <c r="BI992" s="89"/>
      <c r="BJ992" s="89"/>
      <c r="BK992" s="89"/>
      <c r="BL992" s="89"/>
      <c r="BM992" s="89"/>
      <c r="BN992" s="89"/>
      <c r="BO992" s="89"/>
      <c r="BP992" s="89"/>
      <c r="BQ992" s="89"/>
      <c r="BR992" s="89"/>
      <c r="BS992" s="89"/>
      <c r="BT992" s="89"/>
      <c r="BU992" s="89"/>
      <c r="BV992" s="89"/>
      <c r="BW992" s="89"/>
      <c r="BX992" s="89"/>
      <c r="BY992" s="89"/>
      <c r="BZ992" s="89"/>
      <c r="CA992" s="89"/>
      <c r="CB992" s="89"/>
      <c r="CC992" s="89"/>
    </row>
    <row r="993" spans="1:81" ht="9.75" customHeight="1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89"/>
      <c r="AD993" s="89"/>
      <c r="AE993" s="89"/>
      <c r="AF993" s="89"/>
      <c r="AG993" s="89"/>
      <c r="AH993" s="89"/>
      <c r="AI993" s="89"/>
      <c r="AJ993" s="89"/>
      <c r="AK993" s="89"/>
      <c r="AL993" s="89"/>
      <c r="AM993" s="89"/>
      <c r="AN993" s="89"/>
      <c r="AO993" s="89"/>
      <c r="AP993" s="89"/>
      <c r="AQ993" s="89"/>
      <c r="AR993" s="89"/>
      <c r="AS993" s="89"/>
      <c r="AT993" s="89"/>
      <c r="AU993" s="89"/>
      <c r="AV993" s="89"/>
      <c r="AW993" s="89"/>
      <c r="AX993" s="89"/>
      <c r="AY993" s="89"/>
      <c r="AZ993" s="89"/>
      <c r="BA993" s="89"/>
      <c r="BB993" s="89"/>
      <c r="BC993" s="89"/>
      <c r="BD993" s="89"/>
      <c r="BE993" s="89"/>
      <c r="BF993" s="89"/>
      <c r="BG993" s="89"/>
      <c r="BH993" s="89"/>
      <c r="BI993" s="89"/>
      <c r="BJ993" s="89"/>
      <c r="BK993" s="89"/>
      <c r="BL993" s="89"/>
      <c r="BM993" s="89"/>
      <c r="BN993" s="89"/>
      <c r="BO993" s="89"/>
      <c r="BP993" s="89"/>
      <c r="BQ993" s="89"/>
      <c r="BR993" s="89"/>
      <c r="BS993" s="89"/>
      <c r="BT993" s="89"/>
      <c r="BU993" s="89"/>
      <c r="BV993" s="89"/>
      <c r="BW993" s="89"/>
      <c r="BX993" s="89"/>
      <c r="BY993" s="89"/>
      <c r="BZ993" s="89"/>
      <c r="CA993" s="89"/>
      <c r="CB993" s="89"/>
      <c r="CC993" s="89"/>
    </row>
    <row r="994" spans="1:81" ht="9.75" customHeight="1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89"/>
      <c r="AD994" s="89"/>
      <c r="AE994" s="89"/>
      <c r="AF994" s="89"/>
      <c r="AG994" s="89"/>
      <c r="AH994" s="89"/>
      <c r="AI994" s="89"/>
      <c r="AJ994" s="89"/>
      <c r="AK994" s="89"/>
      <c r="AL994" s="89"/>
      <c r="AM994" s="89"/>
      <c r="AN994" s="89"/>
      <c r="AO994" s="89"/>
      <c r="AP994" s="89"/>
      <c r="AQ994" s="89"/>
      <c r="AR994" s="89"/>
      <c r="AS994" s="89"/>
      <c r="AT994" s="89"/>
      <c r="AU994" s="89"/>
      <c r="AV994" s="89"/>
      <c r="AW994" s="89"/>
      <c r="AX994" s="89"/>
      <c r="AY994" s="89"/>
      <c r="AZ994" s="89"/>
      <c r="BA994" s="89"/>
      <c r="BB994" s="89"/>
      <c r="BC994" s="89"/>
      <c r="BD994" s="89"/>
      <c r="BE994" s="89"/>
      <c r="BF994" s="89"/>
      <c r="BG994" s="89"/>
      <c r="BH994" s="89"/>
      <c r="BI994" s="89"/>
      <c r="BJ994" s="89"/>
      <c r="BK994" s="89"/>
      <c r="BL994" s="89"/>
      <c r="BM994" s="89"/>
      <c r="BN994" s="89"/>
      <c r="BO994" s="89"/>
      <c r="BP994" s="89"/>
      <c r="BQ994" s="89"/>
      <c r="BR994" s="89"/>
      <c r="BS994" s="89"/>
      <c r="BT994" s="89"/>
      <c r="BU994" s="89"/>
      <c r="BV994" s="89"/>
      <c r="BW994" s="89"/>
      <c r="BX994" s="89"/>
      <c r="BY994" s="89"/>
      <c r="BZ994" s="89"/>
      <c r="CA994" s="89"/>
      <c r="CB994" s="89"/>
      <c r="CC994" s="89"/>
    </row>
    <row r="995" spans="1:81" ht="9.75" customHeight="1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89"/>
      <c r="AD995" s="89"/>
      <c r="AE995" s="89"/>
      <c r="AF995" s="89"/>
      <c r="AG995" s="89"/>
      <c r="AH995" s="89"/>
      <c r="AI995" s="89"/>
      <c r="AJ995" s="89"/>
      <c r="AK995" s="89"/>
      <c r="AL995" s="89"/>
      <c r="AM995" s="89"/>
      <c r="AN995" s="89"/>
      <c r="AO995" s="89"/>
      <c r="AP995" s="89"/>
      <c r="AQ995" s="89"/>
      <c r="AR995" s="89"/>
      <c r="AS995" s="89"/>
      <c r="AT995" s="89"/>
      <c r="AU995" s="89"/>
      <c r="AV995" s="89"/>
      <c r="AW995" s="89"/>
      <c r="AX995" s="89"/>
      <c r="AY995" s="89"/>
      <c r="AZ995" s="89"/>
      <c r="BA995" s="89"/>
      <c r="BB995" s="89"/>
      <c r="BC995" s="89"/>
      <c r="BD995" s="89"/>
      <c r="BE995" s="89"/>
      <c r="BF995" s="89"/>
      <c r="BG995" s="89"/>
      <c r="BH995" s="89"/>
      <c r="BI995" s="89"/>
      <c r="BJ995" s="89"/>
      <c r="BK995" s="89"/>
      <c r="BL995" s="89"/>
      <c r="BM995" s="89"/>
      <c r="BN995" s="89"/>
      <c r="BO995" s="89"/>
      <c r="BP995" s="89"/>
      <c r="BQ995" s="89"/>
      <c r="BR995" s="89"/>
      <c r="BS995" s="89"/>
      <c r="BT995" s="89"/>
      <c r="BU995" s="89"/>
      <c r="BV995" s="89"/>
      <c r="BW995" s="89"/>
      <c r="BX995" s="89"/>
      <c r="BY995" s="89"/>
      <c r="BZ995" s="89"/>
      <c r="CA995" s="89"/>
      <c r="CB995" s="89"/>
      <c r="CC995" s="89"/>
    </row>
    <row r="996" spans="1:81" ht="9.75" customHeight="1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89"/>
      <c r="AD996" s="89"/>
      <c r="AE996" s="89"/>
      <c r="AF996" s="89"/>
      <c r="AG996" s="89"/>
      <c r="AH996" s="89"/>
      <c r="AI996" s="89"/>
      <c r="AJ996" s="89"/>
      <c r="AK996" s="89"/>
      <c r="AL996" s="89"/>
      <c r="AM996" s="89"/>
      <c r="AN996" s="89"/>
      <c r="AO996" s="89"/>
      <c r="AP996" s="89"/>
      <c r="AQ996" s="89"/>
      <c r="AR996" s="89"/>
      <c r="AS996" s="89"/>
      <c r="AT996" s="89"/>
      <c r="AU996" s="89"/>
      <c r="AV996" s="89"/>
      <c r="AW996" s="89"/>
      <c r="AX996" s="89"/>
      <c r="AY996" s="89"/>
      <c r="AZ996" s="89"/>
      <c r="BA996" s="89"/>
      <c r="BB996" s="89"/>
      <c r="BC996" s="89"/>
      <c r="BD996" s="89"/>
      <c r="BE996" s="89"/>
      <c r="BF996" s="89"/>
      <c r="BG996" s="89"/>
      <c r="BH996" s="89"/>
      <c r="BI996" s="89"/>
      <c r="BJ996" s="89"/>
      <c r="BK996" s="89"/>
      <c r="BL996" s="89"/>
      <c r="BM996" s="89"/>
      <c r="BN996" s="89"/>
      <c r="BO996" s="89"/>
      <c r="BP996" s="89"/>
      <c r="BQ996" s="89"/>
      <c r="BR996" s="89"/>
      <c r="BS996" s="89"/>
      <c r="BT996" s="89"/>
      <c r="BU996" s="89"/>
      <c r="BV996" s="89"/>
      <c r="BW996" s="89"/>
      <c r="BX996" s="89"/>
      <c r="BY996" s="89"/>
      <c r="BZ996" s="89"/>
      <c r="CA996" s="89"/>
      <c r="CB996" s="89"/>
      <c r="CC996" s="89"/>
    </row>
    <row r="997" spans="1:81" ht="9.75" customHeight="1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  <c r="AA997" s="89"/>
      <c r="AB997" s="89"/>
      <c r="AC997" s="89"/>
      <c r="AD997" s="89"/>
      <c r="AE997" s="89"/>
      <c r="AF997" s="89"/>
      <c r="AG997" s="89"/>
      <c r="AH997" s="89"/>
      <c r="AI997" s="89"/>
      <c r="AJ997" s="89"/>
      <c r="AK997" s="89"/>
      <c r="AL997" s="89"/>
      <c r="AM997" s="89"/>
      <c r="AN997" s="89"/>
      <c r="AO997" s="89"/>
      <c r="AP997" s="89"/>
      <c r="AQ997" s="89"/>
      <c r="AR997" s="89"/>
      <c r="AS997" s="89"/>
      <c r="AT997" s="89"/>
      <c r="AU997" s="89"/>
      <c r="AV997" s="89"/>
      <c r="AW997" s="89"/>
      <c r="AX997" s="89"/>
      <c r="AY997" s="89"/>
      <c r="AZ997" s="89"/>
      <c r="BA997" s="89"/>
      <c r="BB997" s="89"/>
      <c r="BC997" s="89"/>
      <c r="BD997" s="89"/>
      <c r="BE997" s="89"/>
      <c r="BF997" s="89"/>
      <c r="BG997" s="89"/>
      <c r="BH997" s="89"/>
      <c r="BI997" s="89"/>
      <c r="BJ997" s="89"/>
      <c r="BK997" s="89"/>
      <c r="BL997" s="89"/>
      <c r="BM997" s="89"/>
      <c r="BN997" s="89"/>
      <c r="BO997" s="89"/>
      <c r="BP997" s="89"/>
      <c r="BQ997" s="89"/>
      <c r="BR997" s="89"/>
      <c r="BS997" s="89"/>
      <c r="BT997" s="89"/>
      <c r="BU997" s="89"/>
      <c r="BV997" s="89"/>
      <c r="BW997" s="89"/>
      <c r="BX997" s="89"/>
      <c r="BY997" s="89"/>
      <c r="BZ997" s="89"/>
      <c r="CA997" s="89"/>
      <c r="CB997" s="89"/>
      <c r="CC997" s="89"/>
    </row>
    <row r="998" spans="1:81" ht="9.75" customHeight="1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  <c r="AA998" s="89"/>
      <c r="AB998" s="89"/>
      <c r="AC998" s="89"/>
      <c r="AD998" s="89"/>
      <c r="AE998" s="89"/>
      <c r="AF998" s="89"/>
      <c r="AG998" s="89"/>
      <c r="AH998" s="89"/>
      <c r="AI998" s="89"/>
      <c r="AJ998" s="89"/>
      <c r="AK998" s="89"/>
      <c r="AL998" s="89"/>
      <c r="AM998" s="89"/>
      <c r="AN998" s="89"/>
      <c r="AO998" s="89"/>
      <c r="AP998" s="89"/>
      <c r="AQ998" s="89"/>
      <c r="AR998" s="89"/>
      <c r="AS998" s="89"/>
      <c r="AT998" s="89"/>
      <c r="AU998" s="89"/>
      <c r="AV998" s="89"/>
      <c r="AW998" s="89"/>
      <c r="AX998" s="89"/>
      <c r="AY998" s="89"/>
      <c r="AZ998" s="89"/>
      <c r="BA998" s="89"/>
      <c r="BB998" s="89"/>
      <c r="BC998" s="89"/>
      <c r="BD998" s="89"/>
      <c r="BE998" s="89"/>
      <c r="BF998" s="89"/>
      <c r="BG998" s="89"/>
      <c r="BH998" s="89"/>
      <c r="BI998" s="89"/>
      <c r="BJ998" s="89"/>
      <c r="BK998" s="89"/>
      <c r="BL998" s="89"/>
      <c r="BM998" s="89"/>
      <c r="BN998" s="89"/>
      <c r="BO998" s="89"/>
      <c r="BP998" s="89"/>
      <c r="BQ998" s="89"/>
      <c r="BR998" s="89"/>
      <c r="BS998" s="89"/>
      <c r="BT998" s="89"/>
      <c r="BU998" s="89"/>
      <c r="BV998" s="89"/>
      <c r="BW998" s="89"/>
      <c r="BX998" s="89"/>
      <c r="BY998" s="89"/>
      <c r="BZ998" s="89"/>
      <c r="CA998" s="89"/>
      <c r="CB998" s="89"/>
      <c r="CC998" s="89"/>
    </row>
    <row r="999" spans="1:81" ht="9.75" customHeight="1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  <c r="AA999" s="89"/>
      <c r="AB999" s="89"/>
      <c r="AC999" s="89"/>
      <c r="AD999" s="89"/>
      <c r="AE999" s="89"/>
      <c r="AF999" s="89"/>
      <c r="AG999" s="89"/>
      <c r="AH999" s="89"/>
      <c r="AI999" s="89"/>
      <c r="AJ999" s="89"/>
      <c r="AK999" s="89"/>
      <c r="AL999" s="89"/>
      <c r="AM999" s="89"/>
      <c r="AN999" s="89"/>
      <c r="AO999" s="89"/>
      <c r="AP999" s="89"/>
      <c r="AQ999" s="89"/>
      <c r="AR999" s="89"/>
      <c r="AS999" s="89"/>
      <c r="AT999" s="89"/>
      <c r="AU999" s="89"/>
      <c r="AV999" s="89"/>
      <c r="AW999" s="89"/>
      <c r="AX999" s="89"/>
      <c r="AY999" s="89"/>
      <c r="AZ999" s="89"/>
      <c r="BA999" s="89"/>
      <c r="BB999" s="89"/>
      <c r="BC999" s="89"/>
      <c r="BD999" s="89"/>
      <c r="BE999" s="89"/>
      <c r="BF999" s="89"/>
      <c r="BG999" s="89"/>
      <c r="BH999" s="89"/>
      <c r="BI999" s="89"/>
      <c r="BJ999" s="89"/>
      <c r="BK999" s="89"/>
      <c r="BL999" s="89"/>
      <c r="BM999" s="89"/>
      <c r="BN999" s="89"/>
      <c r="BO999" s="89"/>
      <c r="BP999" s="89"/>
      <c r="BQ999" s="89"/>
      <c r="BR999" s="89"/>
      <c r="BS999" s="89"/>
      <c r="BT999" s="89"/>
      <c r="BU999" s="89"/>
      <c r="BV999" s="89"/>
      <c r="BW999" s="89"/>
      <c r="BX999" s="89"/>
      <c r="BY999" s="89"/>
      <c r="BZ999" s="89"/>
      <c r="CA999" s="89"/>
      <c r="CB999" s="89"/>
      <c r="CC999" s="89"/>
    </row>
    <row r="1000" spans="1:81" ht="9.75" customHeight="1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89"/>
      <c r="AE1000" s="89"/>
      <c r="AF1000" s="89"/>
      <c r="AG1000" s="89"/>
      <c r="AH1000" s="89"/>
      <c r="AI1000" s="89"/>
      <c r="AJ1000" s="89"/>
      <c r="AK1000" s="89"/>
      <c r="AL1000" s="89"/>
      <c r="AM1000" s="89"/>
      <c r="AN1000" s="89"/>
      <c r="AO1000" s="89"/>
      <c r="AP1000" s="89"/>
      <c r="AQ1000" s="89"/>
      <c r="AR1000" s="89"/>
      <c r="AS1000" s="89"/>
      <c r="AT1000" s="89"/>
      <c r="AU1000" s="89"/>
      <c r="AV1000" s="89"/>
      <c r="AW1000" s="89"/>
      <c r="AX1000" s="89"/>
      <c r="AY1000" s="89"/>
      <c r="AZ1000" s="89"/>
      <c r="BA1000" s="89"/>
      <c r="BB1000" s="89"/>
      <c r="BC1000" s="89"/>
      <c r="BD1000" s="89"/>
      <c r="BE1000" s="89"/>
      <c r="BF1000" s="89"/>
      <c r="BG1000" s="89"/>
      <c r="BH1000" s="89"/>
      <c r="BI1000" s="89"/>
      <c r="BJ1000" s="89"/>
      <c r="BK1000" s="89"/>
      <c r="BL1000" s="89"/>
      <c r="BM1000" s="89"/>
      <c r="BN1000" s="89"/>
      <c r="BO1000" s="89"/>
      <c r="BP1000" s="89"/>
      <c r="BQ1000" s="89"/>
      <c r="BR1000" s="89"/>
      <c r="BS1000" s="89"/>
      <c r="BT1000" s="89"/>
      <c r="BU1000" s="89"/>
      <c r="BV1000" s="89"/>
      <c r="BW1000" s="89"/>
      <c r="BX1000" s="89"/>
      <c r="BY1000" s="89"/>
      <c r="BZ1000" s="89"/>
      <c r="CA1000" s="89"/>
      <c r="CB1000" s="89"/>
      <c r="CC1000" s="89"/>
    </row>
  </sheetData>
  <sheetProtection/>
  <mergeCells count="61">
    <mergeCell ref="D13:S13"/>
    <mergeCell ref="U13:AD13"/>
    <mergeCell ref="AE13:AJ13"/>
    <mergeCell ref="AK13:BD13"/>
    <mergeCell ref="AI15:BF15"/>
    <mergeCell ref="BH15:BJ15"/>
    <mergeCell ref="AI16:AY16"/>
    <mergeCell ref="AX17:BK17"/>
    <mergeCell ref="AZ18:BJ18"/>
    <mergeCell ref="F16:AB16"/>
    <mergeCell ref="B17:Q17"/>
    <mergeCell ref="R17:Y17"/>
    <mergeCell ref="AH17:AR17"/>
    <mergeCell ref="AS17:AW17"/>
    <mergeCell ref="I18:K18"/>
    <mergeCell ref="AS18:AU18"/>
    <mergeCell ref="S18:V18"/>
    <mergeCell ref="W18:AB18"/>
    <mergeCell ref="B7:BJ7"/>
    <mergeCell ref="I9:S9"/>
    <mergeCell ref="T9:W9"/>
    <mergeCell ref="X9:AG9"/>
    <mergeCell ref="AH9:AM9"/>
    <mergeCell ref="AN9:AV9"/>
    <mergeCell ref="BB9:BF9"/>
    <mergeCell ref="V12:AI12"/>
    <mergeCell ref="AU12:AY12"/>
    <mergeCell ref="B10:Y10"/>
    <mergeCell ref="Z10:AC10"/>
    <mergeCell ref="AD10:AL10"/>
    <mergeCell ref="AS10:BJ10"/>
    <mergeCell ref="F11:X11"/>
    <mergeCell ref="AN11:BJ11"/>
    <mergeCell ref="E12:K12"/>
    <mergeCell ref="H77:O77"/>
    <mergeCell ref="AC18:AF18"/>
    <mergeCell ref="AG18:AJ18"/>
    <mergeCell ref="AK18:AN18"/>
    <mergeCell ref="AO18:AR18"/>
    <mergeCell ref="AH57:BI57"/>
    <mergeCell ref="AF61:AO61"/>
    <mergeCell ref="AM63:AT64"/>
    <mergeCell ref="AI25:AW25"/>
    <mergeCell ref="C67:N67"/>
    <mergeCell ref="H68:Q68"/>
    <mergeCell ref="H74:T74"/>
    <mergeCell ref="H75:T75"/>
    <mergeCell ref="H76:T76"/>
    <mergeCell ref="B22:G22"/>
    <mergeCell ref="BQ31:BV31"/>
    <mergeCell ref="L18:N18"/>
    <mergeCell ref="O18:R18"/>
    <mergeCell ref="I19:K19"/>
    <mergeCell ref="L19:BJ19"/>
    <mergeCell ref="L20:BJ20"/>
    <mergeCell ref="L21:BJ21"/>
    <mergeCell ref="B23:G23"/>
    <mergeCell ref="H23:AF23"/>
    <mergeCell ref="B24:E24"/>
    <mergeCell ref="F24:AS24"/>
    <mergeCell ref="AW24:BH24"/>
  </mergeCells>
  <hyperlinks>
    <hyperlink ref="A1" r:id="rId1" display="https://television.libre.futbol/tv2/embed/eventos/?r=aHR0cHM6Ly90ZWNoZmxvd2VyLmJpby9zdGFyX2p3cC5odG1sP2dldD1odHRwczovL2xpdmUtZnRjLW5hLXNvdXRoLTIubWVkaWEuc3Rhcm90dC5jb20vZ3J1MS9xYjAxL3N0YXJwbHVzL2V2ZW50LzIwMjQvMDIvMTkvTGFuc192c19Cb2NhX0p1bmlvcnNfMjAyNDAyMT"/>
  </hyperlinks>
  <printOptions/>
  <pageMargins left="0.7" right="0.7" top="0.75" bottom="0.75" header="0" footer="0"/>
  <pageSetup horizontalDpi="600" verticalDpi="600"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7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0.85546875" style="0" customWidth="1"/>
    <col min="2" max="4" width="1.7109375" style="0" customWidth="1"/>
    <col min="5" max="5" width="5.421875" style="0" customWidth="1"/>
    <col min="6" max="12" width="1.7109375" style="0" customWidth="1"/>
    <col min="13" max="13" width="5.28125" style="0" customWidth="1"/>
    <col min="14" max="16" width="1.7109375" style="0" customWidth="1"/>
    <col min="17" max="17" width="2.421875" style="0" customWidth="1"/>
    <col min="18" max="19" width="1.7109375" style="0" customWidth="1"/>
    <col min="20" max="20" width="1.421875" style="0" customWidth="1"/>
    <col min="21" max="21" width="1.7109375" style="0" customWidth="1"/>
    <col min="22" max="22" width="2.421875" style="0" customWidth="1"/>
    <col min="23" max="48" width="1.7109375" style="0" customWidth="1"/>
    <col min="49" max="49" width="2.140625" style="0" customWidth="1"/>
    <col min="50" max="63" width="1.7109375" style="0" customWidth="1"/>
    <col min="64" max="64" width="0.85546875" style="0" customWidth="1"/>
    <col min="65" max="68" width="10.00390625" style="0" customWidth="1"/>
  </cols>
  <sheetData>
    <row r="1" spans="1:64" ht="3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</row>
    <row r="2" spans="1:64" ht="12" customHeight="1">
      <c r="A2" s="215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215"/>
    </row>
    <row r="3" spans="1:64" ht="12" customHeight="1">
      <c r="A3" s="215"/>
      <c r="B3" s="249" t="s">
        <v>284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389" t="str">
        <f>'INGRESO DE DATOS'!$G$8</f>
        <v>#</v>
      </c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89" t="s">
        <v>285</v>
      </c>
      <c r="AV3" s="315"/>
      <c r="AW3" s="89" t="str">
        <f>'INGRESO DE DATOS'!$G$16</f>
        <v>#</v>
      </c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215"/>
    </row>
    <row r="4" spans="1:64" ht="12" customHeight="1">
      <c r="A4" s="215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215"/>
    </row>
    <row r="5" spans="1:64" ht="12" customHeight="1">
      <c r="A5" s="215"/>
      <c r="B5" s="244" t="s">
        <v>286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390" t="str">
        <f>'INGRESO DE DATOS'!$G$25</f>
        <v>#</v>
      </c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89" t="str">
        <f>'INGRESO DE DATOS'!$G$26</f>
        <v>#</v>
      </c>
      <c r="AC5" s="315"/>
      <c r="AD5" s="315"/>
      <c r="AE5" s="315"/>
      <c r="AF5" s="315"/>
      <c r="AG5" s="315"/>
      <c r="AH5" s="390" t="str">
        <f>'INGRESO DE DATOS'!$G$27</f>
        <v>#</v>
      </c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90" t="str">
        <f>'INGRESO DE DATOS'!$G$29</f>
        <v>#</v>
      </c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215"/>
    </row>
    <row r="6" spans="1:64" ht="12" customHeight="1">
      <c r="A6" s="215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215"/>
    </row>
    <row r="7" spans="1:64" ht="12.75" customHeight="1">
      <c r="A7" s="215"/>
      <c r="B7" s="89" t="s">
        <v>287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378" t="str">
        <f>'INGRESO DE DATOS'!$G$5</f>
        <v>#</v>
      </c>
      <c r="P7" s="315"/>
      <c r="Q7" s="315"/>
      <c r="R7" s="89" t="s">
        <v>288</v>
      </c>
      <c r="S7" s="89"/>
      <c r="T7" s="378" t="str">
        <f>'INGRESO DE DATOS'!$G$6</f>
        <v>#</v>
      </c>
      <c r="U7" s="315"/>
      <c r="V7" s="315"/>
      <c r="W7" s="315"/>
      <c r="X7" s="315"/>
      <c r="Y7" s="315"/>
      <c r="Z7" s="315"/>
      <c r="AA7" s="89" t="s">
        <v>288</v>
      </c>
      <c r="AB7" s="89"/>
      <c r="AC7" s="378" t="str">
        <f>'INGRESO DE DATOS'!$G$7</f>
        <v>#</v>
      </c>
      <c r="AD7" s="315"/>
      <c r="AE7" s="315"/>
      <c r="AF7" s="315"/>
      <c r="AG7" s="89"/>
      <c r="AH7" s="89"/>
      <c r="AI7" s="89"/>
      <c r="AJ7" s="89"/>
      <c r="AK7" s="244" t="s">
        <v>289</v>
      </c>
      <c r="AL7" s="89"/>
      <c r="AM7" s="89"/>
      <c r="AN7" s="89"/>
      <c r="AO7" s="89"/>
      <c r="AP7" s="38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215"/>
    </row>
    <row r="8" spans="1:64" ht="12" customHeight="1">
      <c r="A8" s="215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215"/>
    </row>
    <row r="9" spans="1:64" ht="13.5" customHeight="1">
      <c r="A9" s="215"/>
      <c r="B9" s="244" t="s">
        <v>290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422">
        <f>'INGRESO DE DATOS'!$R$70</f>
        <v>0</v>
      </c>
      <c r="AM9" s="315"/>
      <c r="AN9" s="315"/>
      <c r="AO9" s="315"/>
      <c r="AP9" s="315"/>
      <c r="AQ9" s="315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215"/>
    </row>
    <row r="10" spans="1:64" ht="12" customHeight="1">
      <c r="A10" s="215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215"/>
    </row>
    <row r="11" spans="1:64" ht="15" customHeight="1">
      <c r="A11" s="215"/>
      <c r="B11" s="244" t="s">
        <v>291</v>
      </c>
      <c r="C11" s="89"/>
      <c r="D11" s="423">
        <f>$AL$9</f>
        <v>0</v>
      </c>
      <c r="E11" s="315"/>
      <c r="F11" s="315"/>
      <c r="G11" s="89" t="s">
        <v>292</v>
      </c>
      <c r="H11" s="89"/>
      <c r="I11" s="89"/>
      <c r="J11" s="89"/>
      <c r="K11" s="89"/>
      <c r="L11" s="427">
        <f>'INGRESO DE DATOS'!$G$62</f>
        <v>40000</v>
      </c>
      <c r="M11" s="315"/>
      <c r="N11" s="315"/>
      <c r="O11" s="98" t="s">
        <v>293</v>
      </c>
      <c r="P11" s="89" t="s">
        <v>294</v>
      </c>
      <c r="Q11" s="89"/>
      <c r="V11" s="424">
        <f>'INGRESO DE DATOS'!$R$71</f>
        <v>0</v>
      </c>
      <c r="W11" s="315"/>
      <c r="X11" s="315"/>
      <c r="Y11" s="315"/>
      <c r="Z11" s="315"/>
      <c r="AA11" s="315"/>
      <c r="AB11" s="425" t="s">
        <v>295</v>
      </c>
      <c r="AC11" s="315"/>
      <c r="AD11" s="426">
        <f>L11*D11+V11</f>
        <v>0</v>
      </c>
      <c r="AE11" s="315"/>
      <c r="AF11" s="315"/>
      <c r="AG11" s="315"/>
      <c r="AH11" s="315"/>
      <c r="AI11" s="315"/>
      <c r="AJ11" s="315"/>
      <c r="AK11" s="315"/>
      <c r="AL11" s="315"/>
      <c r="AM11" s="251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BG11" s="89"/>
      <c r="BH11" s="89"/>
      <c r="BI11" s="89"/>
      <c r="BJ11" s="89"/>
      <c r="BK11" s="89"/>
      <c r="BL11" s="215"/>
    </row>
    <row r="12" spans="1:64" ht="12" customHeight="1">
      <c r="A12" s="215"/>
      <c r="B12" s="244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215"/>
    </row>
    <row r="13" spans="1:64" ht="12" customHeight="1">
      <c r="A13" s="215"/>
      <c r="B13" s="244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215"/>
    </row>
    <row r="14" spans="1:64" ht="12.75" customHeight="1">
      <c r="A14" s="215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252" t="s">
        <v>296</v>
      </c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4"/>
      <c r="BK14" s="89"/>
      <c r="BL14" s="215"/>
    </row>
    <row r="15" spans="1:64" ht="12.75" customHeight="1">
      <c r="A15" s="235"/>
      <c r="B15" s="255" t="s">
        <v>297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55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56"/>
      <c r="BK15" s="24"/>
      <c r="BL15" s="235"/>
    </row>
    <row r="16" spans="1:64" ht="12.75" customHeight="1">
      <c r="A16" s="235"/>
      <c r="B16" s="255" t="s">
        <v>298</v>
      </c>
      <c r="C16" s="24"/>
      <c r="D16" s="24"/>
      <c r="E16" s="38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57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56"/>
      <c r="BK16" s="24"/>
      <c r="BL16" s="235"/>
    </row>
    <row r="17" spans="1:64" ht="15" customHeight="1">
      <c r="A17" s="235"/>
      <c r="B17" s="257" t="s">
        <v>119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417">
        <f>'INGRESO DE DATOS'!$AC$109</f>
        <v>0</v>
      </c>
      <c r="N17" s="315"/>
      <c r="O17" s="315"/>
      <c r="P17" s="315"/>
      <c r="Q17" s="315"/>
      <c r="R17" s="315"/>
      <c r="S17" s="315"/>
      <c r="T17" s="31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57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6"/>
      <c r="BK17" s="24"/>
      <c r="BL17" s="235"/>
    </row>
    <row r="18" spans="1:64" ht="12.75" customHeight="1">
      <c r="A18" s="235"/>
      <c r="B18" s="257" t="s">
        <v>121</v>
      </c>
      <c r="C18" s="29"/>
      <c r="D18" s="124"/>
      <c r="E18" s="24"/>
      <c r="F18" s="24"/>
      <c r="G18" s="24"/>
      <c r="H18" s="24"/>
      <c r="I18" s="24"/>
      <c r="J18" s="24"/>
      <c r="K18" s="24"/>
      <c r="L18" s="24"/>
      <c r="M18" s="419">
        <f>'INGRESO DE DATOS'!$AC$113</f>
        <v>0</v>
      </c>
      <c r="N18" s="315"/>
      <c r="O18" s="315"/>
      <c r="P18" s="315"/>
      <c r="Q18" s="315"/>
      <c r="R18" s="315"/>
      <c r="S18" s="315"/>
      <c r="T18" s="315"/>
      <c r="U18" s="258"/>
      <c r="V18" s="24"/>
      <c r="W18" s="24"/>
      <c r="X18" s="24"/>
      <c r="Y18" s="24"/>
      <c r="Z18" s="419">
        <f>'INGRESO DE DATOS'!$AC$110</f>
        <v>0</v>
      </c>
      <c r="AA18" s="315"/>
      <c r="AB18" s="315"/>
      <c r="AC18" s="315"/>
      <c r="AD18" s="315"/>
      <c r="AE18" s="315"/>
      <c r="AF18" s="315"/>
      <c r="AG18" s="315"/>
      <c r="AH18" s="24"/>
      <c r="AI18" s="24"/>
      <c r="AJ18" s="24"/>
      <c r="AK18" s="24"/>
      <c r="AL18" s="257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56"/>
      <c r="BK18" s="24"/>
      <c r="BL18" s="235"/>
    </row>
    <row r="19" spans="1:64" ht="12.75" customHeight="1">
      <c r="A19" s="235"/>
      <c r="B19" s="421">
        <f>'INGRESO DE DATOS'!$AC$117</f>
        <v>0</v>
      </c>
      <c r="C19" s="315"/>
      <c r="D19" s="315"/>
      <c r="E19" s="24" t="s">
        <v>299</v>
      </c>
      <c r="F19" s="24"/>
      <c r="G19" s="24"/>
      <c r="H19" s="24"/>
      <c r="I19" s="24"/>
      <c r="J19" s="24"/>
      <c r="K19" s="24"/>
      <c r="L19" s="24"/>
      <c r="M19" s="419">
        <f>'INGRESO DE DATOS'!$AC$114</f>
        <v>0</v>
      </c>
      <c r="N19" s="315"/>
      <c r="O19" s="315"/>
      <c r="P19" s="315"/>
      <c r="Q19" s="315"/>
      <c r="R19" s="315"/>
      <c r="S19" s="315"/>
      <c r="T19" s="315"/>
      <c r="U19" s="24"/>
      <c r="V19" s="24"/>
      <c r="W19" s="24"/>
      <c r="X19" s="24"/>
      <c r="Y19" s="24"/>
      <c r="Z19" s="419">
        <f>'INGRESO DE DATOS'!$AC$111</f>
        <v>0</v>
      </c>
      <c r="AA19" s="315"/>
      <c r="AB19" s="315"/>
      <c r="AC19" s="315"/>
      <c r="AD19" s="315"/>
      <c r="AE19" s="315"/>
      <c r="AF19" s="315"/>
      <c r="AG19" s="315"/>
      <c r="AH19" s="24"/>
      <c r="AI19" s="24"/>
      <c r="AJ19" s="24"/>
      <c r="AK19" s="24"/>
      <c r="AL19" s="257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56"/>
      <c r="BK19" s="24"/>
      <c r="BL19" s="235"/>
    </row>
    <row r="20" spans="1:64" ht="12.75" customHeight="1">
      <c r="A20" s="235"/>
      <c r="B20" s="24" t="s">
        <v>149</v>
      </c>
      <c r="C20" s="24"/>
      <c r="D20" s="24"/>
      <c r="E20" s="24"/>
      <c r="F20" s="248">
        <f>'INGRESO DE DATOS'!$AC$112</f>
        <v>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57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6"/>
      <c r="BK20" s="24"/>
      <c r="BL20" s="235"/>
    </row>
    <row r="21" spans="1:64" ht="12.75" customHeight="1">
      <c r="A21" s="235"/>
      <c r="B21" s="24"/>
      <c r="C21" s="24"/>
      <c r="D21" s="24"/>
      <c r="E21" s="24"/>
      <c r="F21" s="24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57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56"/>
      <c r="BK21" s="24"/>
      <c r="BL21" s="235"/>
    </row>
    <row r="22" spans="1:64" ht="12.75" customHeight="1">
      <c r="A22" s="235"/>
      <c r="B22" s="38" t="s">
        <v>300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57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56"/>
      <c r="BK22" s="24"/>
      <c r="BL22" s="235"/>
    </row>
    <row r="23" spans="1:64" ht="12.75" customHeight="1">
      <c r="A23" s="235"/>
      <c r="B23" s="38" t="s">
        <v>301</v>
      </c>
      <c r="C23" s="24"/>
      <c r="D23" s="24"/>
      <c r="E23" s="24"/>
      <c r="F23" s="24"/>
      <c r="G23" s="378">
        <v>60</v>
      </c>
      <c r="H23" s="315"/>
      <c r="I23" s="315"/>
      <c r="J23" s="24" t="s">
        <v>302</v>
      </c>
      <c r="K23" s="3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419">
        <f>'INGRESO DE DATOS'!$V$116</f>
        <v>0</v>
      </c>
      <c r="AA23" s="315"/>
      <c r="AB23" s="315"/>
      <c r="AC23" s="315"/>
      <c r="AD23" s="315"/>
      <c r="AE23" s="315"/>
      <c r="AF23" s="315"/>
      <c r="AG23" s="315"/>
      <c r="AH23" s="24"/>
      <c r="AI23" s="24"/>
      <c r="AJ23" s="24"/>
      <c r="AK23" s="24"/>
      <c r="AL23" s="257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56"/>
      <c r="BK23" s="24"/>
      <c r="BL23" s="235"/>
    </row>
    <row r="24" spans="1:64" ht="15" customHeight="1">
      <c r="A24" s="235"/>
      <c r="B24" s="24" t="s">
        <v>303</v>
      </c>
      <c r="C24" s="24"/>
      <c r="D24" s="24"/>
      <c r="E24" s="24"/>
      <c r="F24" s="24"/>
      <c r="G24" s="24"/>
      <c r="H24" s="24"/>
      <c r="I24" s="24"/>
      <c r="J24" s="24"/>
      <c r="K24" s="24" t="s">
        <v>304</v>
      </c>
      <c r="L24" s="24"/>
      <c r="M24" s="24"/>
      <c r="N24" s="25"/>
      <c r="O24" s="25"/>
      <c r="P24" s="25"/>
      <c r="Q24" s="24"/>
      <c r="R24" s="25"/>
      <c r="S24" s="24"/>
      <c r="T24" s="24"/>
      <c r="U24" s="24"/>
      <c r="V24" s="24"/>
      <c r="W24" s="24"/>
      <c r="X24" s="24"/>
      <c r="Y24" s="24"/>
      <c r="Z24" s="417">
        <f>SUM(Z23)</f>
        <v>0</v>
      </c>
      <c r="AA24" s="315"/>
      <c r="AB24" s="315"/>
      <c r="AC24" s="315"/>
      <c r="AD24" s="315"/>
      <c r="AE24" s="315"/>
      <c r="AF24" s="315"/>
      <c r="AG24" s="315"/>
      <c r="AH24" s="24"/>
      <c r="AI24" s="24"/>
      <c r="AJ24" s="24"/>
      <c r="AK24" s="24"/>
      <c r="AL24" s="257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56"/>
      <c r="BK24" s="24"/>
      <c r="BL24" s="235"/>
    </row>
    <row r="25" spans="1:64" ht="12.75" customHeight="1">
      <c r="A25" s="235"/>
      <c r="B25" s="24"/>
      <c r="C25" s="24"/>
      <c r="D25" s="24"/>
      <c r="E25" s="24"/>
      <c r="F25" s="258"/>
      <c r="G25" s="24"/>
      <c r="H25" s="24"/>
      <c r="I25" s="106"/>
      <c r="J25" s="24"/>
      <c r="K25" s="24"/>
      <c r="L25" s="24"/>
      <c r="M25" s="24"/>
      <c r="N25" s="24"/>
      <c r="O25" s="24"/>
      <c r="P25" s="24"/>
      <c r="Q25" s="24"/>
      <c r="R25" s="259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60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2"/>
      <c r="BK25" s="24"/>
      <c r="BL25" s="235"/>
    </row>
    <row r="26" spans="1:64" ht="15" customHeight="1">
      <c r="A26" s="235"/>
      <c r="B26" s="38" t="s">
        <v>305</v>
      </c>
      <c r="C26" s="24"/>
      <c r="D26" s="24"/>
      <c r="E26" s="24"/>
      <c r="F26" s="24"/>
      <c r="G26" s="24"/>
      <c r="H26" s="378">
        <v>40</v>
      </c>
      <c r="I26" s="315"/>
      <c r="J26" s="315"/>
      <c r="K26" s="24" t="s">
        <v>306</v>
      </c>
      <c r="L26" s="24"/>
      <c r="M26" s="24"/>
      <c r="N26" s="24"/>
      <c r="O26" s="24"/>
      <c r="P26" s="24"/>
      <c r="Q26" s="24"/>
      <c r="R26" s="263"/>
      <c r="S26" s="24"/>
      <c r="T26" s="24"/>
      <c r="U26" s="24"/>
      <c r="V26" s="24"/>
      <c r="W26" s="24"/>
      <c r="X26" s="24"/>
      <c r="Y26" s="24"/>
      <c r="Z26" s="419">
        <f>'INGRESO DE DATOS'!$V$118</f>
        <v>0</v>
      </c>
      <c r="AA26" s="315"/>
      <c r="AB26" s="315"/>
      <c r="AC26" s="315"/>
      <c r="AD26" s="315"/>
      <c r="AE26" s="315"/>
      <c r="AF26" s="315"/>
      <c r="AG26" s="315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38"/>
      <c r="AS26" s="38"/>
      <c r="AT26" s="24"/>
      <c r="AU26" s="24"/>
      <c r="AV26" s="24"/>
      <c r="AW26" s="24"/>
      <c r="AX26" s="24"/>
      <c r="AY26" s="24"/>
      <c r="AZ26" s="24"/>
      <c r="BA26" s="24"/>
      <c r="BB26" s="264"/>
      <c r="BC26" s="264"/>
      <c r="BD26" s="264"/>
      <c r="BE26" s="264"/>
      <c r="BF26" s="264"/>
      <c r="BG26" s="264"/>
      <c r="BH26" s="24"/>
      <c r="BI26" s="24"/>
      <c r="BJ26" s="24"/>
      <c r="BK26" s="24"/>
      <c r="BL26" s="235"/>
    </row>
    <row r="27" spans="1:64" ht="12.75" customHeight="1">
      <c r="A27" s="235"/>
      <c r="B27" s="225" t="s">
        <v>307</v>
      </c>
      <c r="C27" s="24"/>
      <c r="D27" s="24"/>
      <c r="E27" s="24"/>
      <c r="F27" s="24"/>
      <c r="G27" s="24"/>
      <c r="H27" s="106"/>
      <c r="I27" s="24"/>
      <c r="J27" s="24"/>
      <c r="K27" s="24"/>
      <c r="L27" s="24"/>
      <c r="M27" s="24"/>
      <c r="N27" s="24"/>
      <c r="O27" s="24"/>
      <c r="P27" s="24"/>
      <c r="Q27" s="24"/>
      <c r="R27" s="263"/>
      <c r="S27" s="24"/>
      <c r="T27" s="24"/>
      <c r="U27" s="24"/>
      <c r="V27" s="24"/>
      <c r="W27" s="24"/>
      <c r="X27" s="24"/>
      <c r="Y27" s="24"/>
      <c r="Z27" s="419">
        <f>'INGRESO DE DATOS'!$V$120</f>
        <v>0</v>
      </c>
      <c r="AA27" s="315"/>
      <c r="AB27" s="315"/>
      <c r="AC27" s="315"/>
      <c r="AD27" s="315"/>
      <c r="AE27" s="315"/>
      <c r="AF27" s="315"/>
      <c r="AG27" s="315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35"/>
    </row>
    <row r="28" spans="1:64" ht="15" customHeight="1">
      <c r="A28" s="235"/>
      <c r="B28" s="24" t="s">
        <v>308</v>
      </c>
      <c r="C28" s="24"/>
      <c r="D28" s="24"/>
      <c r="E28" s="24"/>
      <c r="F28" s="24"/>
      <c r="G28" s="24"/>
      <c r="H28" s="106"/>
      <c r="I28" s="24"/>
      <c r="J28" s="24"/>
      <c r="K28" s="24"/>
      <c r="L28" s="24"/>
      <c r="M28" s="24"/>
      <c r="N28" s="263"/>
      <c r="O28" s="263"/>
      <c r="P28" s="263"/>
      <c r="Q28" s="24"/>
      <c r="R28" s="263"/>
      <c r="S28" s="24"/>
      <c r="T28" s="24"/>
      <c r="U28" s="24"/>
      <c r="V28" s="24"/>
      <c r="W28" s="24"/>
      <c r="X28" s="24"/>
      <c r="Y28" s="24"/>
      <c r="Z28" s="417">
        <f>SUM(Z26+Z27)</f>
        <v>0</v>
      </c>
      <c r="AA28" s="315"/>
      <c r="AB28" s="315"/>
      <c r="AC28" s="315"/>
      <c r="AD28" s="315"/>
      <c r="AE28" s="315"/>
      <c r="AF28" s="315"/>
      <c r="AG28" s="315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35"/>
    </row>
    <row r="29" spans="1:64" ht="12.75" customHeight="1">
      <c r="A29" s="235"/>
      <c r="B29" s="24"/>
      <c r="C29" s="24"/>
      <c r="D29" s="24"/>
      <c r="E29" s="24"/>
      <c r="F29" s="248">
        <f>+Z28+Z24</f>
        <v>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3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35"/>
    </row>
    <row r="30" spans="1:64" ht="12.75" customHeight="1">
      <c r="A30" s="235"/>
      <c r="B30" s="24"/>
      <c r="C30" s="24" t="s">
        <v>68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6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35"/>
    </row>
    <row r="31" spans="1:64" ht="12.75" customHeight="1">
      <c r="A31" s="235"/>
      <c r="B31" s="38" t="s">
        <v>309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63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35"/>
    </row>
    <row r="32" spans="1:64" ht="12.75" customHeight="1">
      <c r="A32" s="235"/>
      <c r="B32" s="89" t="s">
        <v>144</v>
      </c>
      <c r="C32" s="89"/>
      <c r="D32" s="89"/>
      <c r="E32" s="24"/>
      <c r="F32" s="24"/>
      <c r="G32" s="24"/>
      <c r="H32" s="24"/>
      <c r="I32" s="114" t="s">
        <v>124</v>
      </c>
      <c r="J32" s="154" t="s">
        <v>145</v>
      </c>
      <c r="K32" s="24"/>
      <c r="L32" s="24"/>
      <c r="M32" s="24"/>
      <c r="N32" s="24"/>
      <c r="O32" s="24"/>
      <c r="P32" s="24"/>
      <c r="Q32" s="24"/>
      <c r="R32" s="263"/>
      <c r="S32" s="24"/>
      <c r="T32" s="24"/>
      <c r="U32" s="24"/>
      <c r="V32" s="24"/>
      <c r="W32" s="24"/>
      <c r="X32" s="24"/>
      <c r="Y32" s="24"/>
      <c r="Z32" s="419">
        <f>'INGRESO DE DATOS'!V144</f>
        <v>0</v>
      </c>
      <c r="AA32" s="315"/>
      <c r="AB32" s="315"/>
      <c r="AC32" s="315"/>
      <c r="AD32" s="315"/>
      <c r="AE32" s="315"/>
      <c r="AF32" s="315"/>
      <c r="AG32" s="315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35"/>
    </row>
    <row r="33" spans="1:64" ht="12.75" customHeight="1">
      <c r="A33" s="235"/>
      <c r="B33" s="89" t="s">
        <v>146</v>
      </c>
      <c r="C33" s="89"/>
      <c r="D33" s="89"/>
      <c r="E33" s="11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3"/>
      <c r="S33" s="24"/>
      <c r="T33" s="24"/>
      <c r="U33" s="24"/>
      <c r="V33" s="24"/>
      <c r="W33" s="24"/>
      <c r="X33" s="24"/>
      <c r="Y33" s="24"/>
      <c r="Z33" s="419">
        <f>'INGRESO DE DATOS'!V145</f>
        <v>0</v>
      </c>
      <c r="AA33" s="315"/>
      <c r="AB33" s="315"/>
      <c r="AC33" s="315"/>
      <c r="AD33" s="315"/>
      <c r="AE33" s="315"/>
      <c r="AF33" s="315"/>
      <c r="AG33" s="315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35"/>
    </row>
    <row r="34" spans="1:64" ht="15" customHeight="1">
      <c r="A34" s="235"/>
      <c r="B34" s="89" t="s">
        <v>118</v>
      </c>
      <c r="C34" s="89"/>
      <c r="D34" s="89"/>
      <c r="E34" s="114"/>
      <c r="F34" s="24"/>
      <c r="G34" s="24"/>
      <c r="H34" s="24"/>
      <c r="I34" s="24"/>
      <c r="J34" s="24"/>
      <c r="K34" s="24"/>
      <c r="L34" s="24"/>
      <c r="M34" s="24"/>
      <c r="N34" s="24"/>
      <c r="O34" s="417">
        <f>'INGRESO DE DATOS'!R146</f>
        <v>0</v>
      </c>
      <c r="P34" s="315"/>
      <c r="Q34" s="315"/>
      <c r="R34" s="315"/>
      <c r="S34" s="315"/>
      <c r="T34" s="315"/>
      <c r="U34" s="315"/>
      <c r="V34" s="31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35"/>
    </row>
    <row r="35" spans="1:64" ht="12.75" customHeight="1">
      <c r="A35" s="235"/>
      <c r="B35" s="89" t="s">
        <v>148</v>
      </c>
      <c r="C35" s="89"/>
      <c r="D35" s="89"/>
      <c r="E35" s="114"/>
      <c r="F35" s="24"/>
      <c r="G35" s="24"/>
      <c r="H35" s="24"/>
      <c r="I35" s="24"/>
      <c r="J35" s="24"/>
      <c r="K35" s="24"/>
      <c r="L35" s="24"/>
      <c r="M35" s="24"/>
      <c r="N35" s="24"/>
      <c r="O35" s="418">
        <f>'INGRESO DE DATOS'!R147</f>
        <v>0</v>
      </c>
      <c r="P35" s="315"/>
      <c r="Q35" s="315"/>
      <c r="R35" s="315"/>
      <c r="S35" s="315"/>
      <c r="T35" s="315"/>
      <c r="U35" s="315"/>
      <c r="V35" s="315"/>
      <c r="W35" s="24"/>
      <c r="X35" s="24"/>
      <c r="Y35" s="24"/>
      <c r="Z35" s="419">
        <f>'INGRESO DE DATOS'!V147</f>
        <v>0</v>
      </c>
      <c r="AA35" s="315"/>
      <c r="AB35" s="315"/>
      <c r="AC35" s="315"/>
      <c r="AD35" s="315"/>
      <c r="AE35" s="315"/>
      <c r="AF35" s="315"/>
      <c r="AG35" s="315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35"/>
    </row>
    <row r="36" spans="1:64" ht="12.75" customHeight="1">
      <c r="A36" s="235"/>
      <c r="B36" s="89" t="s">
        <v>123</v>
      </c>
      <c r="C36" s="89"/>
      <c r="D36" s="89"/>
      <c r="E36" s="24"/>
      <c r="F36" s="24"/>
      <c r="G36" s="24"/>
      <c r="H36" s="24"/>
      <c r="I36" s="114" t="s">
        <v>124</v>
      </c>
      <c r="J36" s="420">
        <f>'INGRESO DE DATOS'!$Q$148</f>
        <v>0</v>
      </c>
      <c r="K36" s="315"/>
      <c r="L36" s="315"/>
      <c r="M36" s="28"/>
      <c r="N36" s="28"/>
      <c r="O36" s="418">
        <f>'INGRESO DE DATOS'!R148</f>
        <v>0</v>
      </c>
      <c r="P36" s="315"/>
      <c r="Q36" s="315"/>
      <c r="R36" s="315"/>
      <c r="S36" s="315"/>
      <c r="T36" s="315"/>
      <c r="U36" s="315"/>
      <c r="V36" s="315"/>
      <c r="W36" s="24"/>
      <c r="X36" s="24"/>
      <c r="Y36" s="24"/>
      <c r="Z36" s="419">
        <f>'INGRESO DE DATOS'!V148</f>
        <v>0</v>
      </c>
      <c r="AA36" s="315"/>
      <c r="AB36" s="315"/>
      <c r="AC36" s="315"/>
      <c r="AD36" s="315"/>
      <c r="AE36" s="315"/>
      <c r="AF36" s="315"/>
      <c r="AG36" s="315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35"/>
    </row>
    <row r="37" spans="1:64" ht="15" customHeight="1">
      <c r="A37" s="235"/>
      <c r="B37" s="24" t="s">
        <v>149</v>
      </c>
      <c r="C37" s="89"/>
      <c r="D37" s="89"/>
      <c r="E37" s="89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63"/>
      <c r="S37" s="24"/>
      <c r="T37" s="24"/>
      <c r="U37" s="24"/>
      <c r="V37" s="24"/>
      <c r="W37" s="24"/>
      <c r="X37" s="24"/>
      <c r="Y37" s="24"/>
      <c r="Z37" s="417">
        <f>'INGRESO DE DATOS'!V149</f>
        <v>0</v>
      </c>
      <c r="AA37" s="315"/>
      <c r="AB37" s="315"/>
      <c r="AC37" s="315"/>
      <c r="AD37" s="315"/>
      <c r="AE37" s="315"/>
      <c r="AF37" s="315"/>
      <c r="AG37" s="315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35"/>
    </row>
    <row r="38" spans="1:64" ht="12.75" customHeight="1">
      <c r="A38" s="2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63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35"/>
    </row>
    <row r="39" spans="1:64" ht="12.75" customHeight="1">
      <c r="A39" s="2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63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35"/>
    </row>
    <row r="40" spans="1:64" ht="12.75" customHeight="1">
      <c r="A40" s="235"/>
      <c r="B40" s="38" t="s">
        <v>310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63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35"/>
    </row>
    <row r="41" spans="1:64" ht="15" customHeight="1">
      <c r="A41" s="235"/>
      <c r="B41" s="89" t="s">
        <v>118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17">
        <f>'INGRESO DE DATOS'!T153</f>
        <v>0</v>
      </c>
      <c r="P41" s="315"/>
      <c r="Q41" s="315"/>
      <c r="R41" s="315"/>
      <c r="S41" s="315"/>
      <c r="T41" s="315"/>
      <c r="U41" s="315"/>
      <c r="V41" s="31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35"/>
    </row>
    <row r="42" spans="1:64" ht="12.75" customHeight="1">
      <c r="A42" s="235"/>
      <c r="B42" s="89" t="s">
        <v>121</v>
      </c>
      <c r="C42" s="24"/>
      <c r="D42" s="24"/>
      <c r="E42" s="24"/>
      <c r="F42" s="24"/>
      <c r="G42" s="24"/>
      <c r="H42" s="24"/>
      <c r="I42" s="24"/>
      <c r="J42" s="116" t="s">
        <v>121</v>
      </c>
      <c r="K42" s="24"/>
      <c r="L42" s="24"/>
      <c r="M42" s="24"/>
      <c r="N42" s="24"/>
      <c r="O42" s="418">
        <f>'INGRESO DE DATOS'!$T$154</f>
        <v>0</v>
      </c>
      <c r="P42" s="315"/>
      <c r="Q42" s="315"/>
      <c r="R42" s="315"/>
      <c r="S42" s="315"/>
      <c r="T42" s="315"/>
      <c r="U42" s="315"/>
      <c r="V42" s="315"/>
      <c r="W42" s="24"/>
      <c r="X42" s="24"/>
      <c r="Y42" s="24"/>
      <c r="Z42" s="419">
        <f>'INGRESO DE DATOS'!$V$154</f>
        <v>0</v>
      </c>
      <c r="AA42" s="315"/>
      <c r="AB42" s="315"/>
      <c r="AC42" s="315"/>
      <c r="AD42" s="315"/>
      <c r="AE42" s="315"/>
      <c r="AF42" s="315"/>
      <c r="AG42" s="315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35"/>
    </row>
    <row r="43" spans="1:64" ht="12.75" customHeight="1">
      <c r="A43" s="235"/>
      <c r="B43" s="89" t="s">
        <v>123</v>
      </c>
      <c r="C43" s="24"/>
      <c r="D43" s="24"/>
      <c r="E43" s="24"/>
      <c r="F43" s="24"/>
      <c r="G43" s="24"/>
      <c r="H43" s="24"/>
      <c r="I43" s="114" t="s">
        <v>124</v>
      </c>
      <c r="J43" s="420">
        <f>'INGRESO DE DATOS'!$S$155</f>
        <v>0</v>
      </c>
      <c r="K43" s="315"/>
      <c r="L43" s="315"/>
      <c r="M43" s="24"/>
      <c r="N43" s="24"/>
      <c r="O43" s="418">
        <f>'INGRESO DE DATOS'!$T$155</f>
        <v>0</v>
      </c>
      <c r="P43" s="315"/>
      <c r="Q43" s="315"/>
      <c r="R43" s="315"/>
      <c r="S43" s="315"/>
      <c r="T43" s="315"/>
      <c r="U43" s="315"/>
      <c r="V43" s="315"/>
      <c r="W43" s="24"/>
      <c r="X43" s="24"/>
      <c r="Y43" s="24"/>
      <c r="Z43" s="419">
        <f>'INGRESO DE DATOS'!$V$155</f>
        <v>0</v>
      </c>
      <c r="AA43" s="315"/>
      <c r="AB43" s="315"/>
      <c r="AC43" s="315"/>
      <c r="AD43" s="315"/>
      <c r="AE43" s="315"/>
      <c r="AF43" s="315"/>
      <c r="AG43" s="315"/>
      <c r="AH43" s="24"/>
      <c r="AI43" s="24"/>
      <c r="AJ43" s="24"/>
      <c r="AK43" s="24"/>
      <c r="AL43" s="24"/>
      <c r="AM43" s="24"/>
      <c r="AN43" s="24"/>
      <c r="AO43" s="24"/>
      <c r="AP43" s="258"/>
      <c r="AQ43" s="258"/>
      <c r="AR43" s="258"/>
      <c r="AS43" s="258"/>
      <c r="AT43" s="258"/>
      <c r="AU43" s="258"/>
      <c r="AV43" s="258"/>
      <c r="AW43" s="258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35"/>
    </row>
    <row r="44" spans="1:64" ht="12.75" customHeight="1">
      <c r="A44" s="235"/>
      <c r="B44" s="89" t="s">
        <v>123</v>
      </c>
      <c r="C44" s="24"/>
      <c r="D44" s="24"/>
      <c r="E44" s="24"/>
      <c r="F44" s="24"/>
      <c r="G44" s="24"/>
      <c r="H44" s="24"/>
      <c r="I44" s="114" t="s">
        <v>124</v>
      </c>
      <c r="J44" s="420">
        <f>'INGRESO DE DATOS'!$S$156</f>
        <v>0</v>
      </c>
      <c r="K44" s="315"/>
      <c r="L44" s="315"/>
      <c r="M44" s="24"/>
      <c r="N44" s="24"/>
      <c r="O44" s="418">
        <f>'INGRESO DE DATOS'!$T$156</f>
        <v>0</v>
      </c>
      <c r="P44" s="315"/>
      <c r="Q44" s="315"/>
      <c r="R44" s="315"/>
      <c r="S44" s="315"/>
      <c r="T44" s="315"/>
      <c r="U44" s="315"/>
      <c r="V44" s="315"/>
      <c r="W44" s="24"/>
      <c r="X44" s="24"/>
      <c r="Y44" s="24"/>
      <c r="Z44" s="419">
        <f>'INGRESO DE DATOS'!$V$156</f>
        <v>0</v>
      </c>
      <c r="AA44" s="315"/>
      <c r="AB44" s="315"/>
      <c r="AC44" s="315"/>
      <c r="AD44" s="315"/>
      <c r="AE44" s="315"/>
      <c r="AF44" s="315"/>
      <c r="AG44" s="315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35"/>
    </row>
    <row r="45" spans="1:64" ht="15" customHeight="1">
      <c r="A45" s="2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125" t="str">
        <f>'INGRESO DE DATOS'!T157</f>
        <v>TOTAL (D-1)</v>
      </c>
      <c r="P45" s="24"/>
      <c r="Q45" s="24"/>
      <c r="R45" s="263"/>
      <c r="S45" s="24"/>
      <c r="T45" s="24"/>
      <c r="U45" s="24"/>
      <c r="V45" s="24"/>
      <c r="W45" s="24"/>
      <c r="X45" s="24"/>
      <c r="Y45" s="24"/>
      <c r="Z45" s="417">
        <f>'INGRESO DE DATOS'!$V$157</f>
        <v>0</v>
      </c>
      <c r="AA45" s="315"/>
      <c r="AB45" s="315"/>
      <c r="AC45" s="315"/>
      <c r="AD45" s="315"/>
      <c r="AE45" s="315"/>
      <c r="AF45" s="315"/>
      <c r="AG45" s="315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35"/>
    </row>
    <row r="46" spans="1:64" ht="12" customHeight="1">
      <c r="A46" s="235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35"/>
    </row>
    <row r="47" spans="1:64" ht="12.75" customHeight="1">
      <c r="A47" s="235"/>
      <c r="B47" s="38" t="s">
        <v>311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6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35"/>
    </row>
    <row r="48" spans="1:64" ht="13.5" customHeight="1">
      <c r="A48" s="235"/>
      <c r="B48" s="8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63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35"/>
    </row>
    <row r="49" spans="1:64" ht="15.75" customHeight="1">
      <c r="A49" s="235"/>
      <c r="B49" s="89" t="s">
        <v>118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417">
        <f>'INGRESO DE DATOS'!T164</f>
        <v>0</v>
      </c>
      <c r="P49" s="315"/>
      <c r="Q49" s="315"/>
      <c r="R49" s="315"/>
      <c r="S49" s="315"/>
      <c r="T49" s="315"/>
      <c r="U49" s="315"/>
      <c r="V49" s="315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65"/>
      <c r="BL49" s="235"/>
    </row>
    <row r="50" spans="1:64" ht="12.75" customHeight="1">
      <c r="A50" s="235"/>
      <c r="B50" s="89" t="s">
        <v>121</v>
      </c>
      <c r="C50" s="24"/>
      <c r="D50" s="24"/>
      <c r="E50" s="24"/>
      <c r="F50" s="24"/>
      <c r="G50" s="24"/>
      <c r="H50" s="24"/>
      <c r="I50" s="24" t="str">
        <f>'INGRESO DE DATOS'!Q165</f>
        <v>%</v>
      </c>
      <c r="K50" s="428">
        <f>'INGRESO DE DATOS'!R165</f>
        <v>0</v>
      </c>
      <c r="L50" s="315"/>
      <c r="M50" s="24"/>
      <c r="N50" s="24"/>
      <c r="O50" s="418">
        <f>'INGRESO DE DATOS'!T165</f>
        <v>0</v>
      </c>
      <c r="P50" s="315"/>
      <c r="Q50" s="315"/>
      <c r="R50" s="315"/>
      <c r="S50" s="315"/>
      <c r="T50" s="315"/>
      <c r="U50" s="315"/>
      <c r="V50" s="315"/>
      <c r="W50" s="24"/>
      <c r="X50" s="24"/>
      <c r="Y50" s="24"/>
      <c r="Z50" s="418">
        <f>'INGRESO DE DATOS'!V165</f>
        <v>0</v>
      </c>
      <c r="AA50" s="315"/>
      <c r="AB50" s="315"/>
      <c r="AC50" s="315"/>
      <c r="AD50" s="315"/>
      <c r="AE50" s="315"/>
      <c r="AF50" s="315"/>
      <c r="AG50" s="315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35"/>
    </row>
    <row r="51" spans="1:64" ht="12.75" customHeight="1">
      <c r="A51" s="235"/>
      <c r="B51" s="89" t="s">
        <v>123</v>
      </c>
      <c r="C51" s="24"/>
      <c r="D51" s="24"/>
      <c r="E51" s="24"/>
      <c r="F51" s="24"/>
      <c r="H51" s="24"/>
      <c r="I51" s="24" t="str">
        <f>'INGRESO DE DATOS'!R166</f>
        <v>%</v>
      </c>
      <c r="K51" s="428">
        <f>'INGRESO DE DATOS'!S166</f>
        <v>0</v>
      </c>
      <c r="L51" s="315"/>
      <c r="M51" s="24"/>
      <c r="O51" s="418">
        <f>'INGRESO DE DATOS'!T166</f>
        <v>0</v>
      </c>
      <c r="P51" s="315"/>
      <c r="Q51" s="315"/>
      <c r="R51" s="315"/>
      <c r="S51" s="315"/>
      <c r="T51" s="315"/>
      <c r="U51" s="315"/>
      <c r="V51" s="315"/>
      <c r="W51" s="24"/>
      <c r="X51" s="24"/>
      <c r="Y51" s="24"/>
      <c r="Z51" s="418">
        <f>'INGRESO DE DATOS'!V166</f>
        <v>0</v>
      </c>
      <c r="AA51" s="315"/>
      <c r="AB51" s="315"/>
      <c r="AC51" s="315"/>
      <c r="AD51" s="315"/>
      <c r="AE51" s="315"/>
      <c r="AF51" s="315"/>
      <c r="AG51" s="315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35"/>
    </row>
    <row r="52" spans="1:64" ht="17.25" customHeight="1">
      <c r="A52" s="244" t="s">
        <v>312</v>
      </c>
      <c r="B52" s="162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410" t="str">
        <f>'INGRESO DE DATOS'!T167</f>
        <v>TOTAL (E-1)</v>
      </c>
      <c r="P52" s="315"/>
      <c r="Q52" s="315"/>
      <c r="R52" s="315"/>
      <c r="S52" s="315"/>
      <c r="T52" s="315"/>
      <c r="U52" s="315"/>
      <c r="V52" s="315"/>
      <c r="W52" s="244"/>
      <c r="X52" s="244"/>
      <c r="Y52" s="244"/>
      <c r="Z52" s="417">
        <f>'INGRESO DE DATOS'!V167</f>
        <v>0</v>
      </c>
      <c r="AA52" s="315"/>
      <c r="AB52" s="315"/>
      <c r="AC52" s="315"/>
      <c r="AD52" s="315"/>
      <c r="AE52" s="315"/>
      <c r="AF52" s="315"/>
      <c r="AG52" s="315"/>
      <c r="AH52" s="244"/>
      <c r="AI52" s="244"/>
      <c r="AJ52" s="244"/>
      <c r="AK52" s="24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35"/>
    </row>
    <row r="53" spans="1:64" ht="12" customHeight="1">
      <c r="A53" s="235"/>
      <c r="B53" s="266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67"/>
      <c r="R53" s="267"/>
      <c r="S53" s="267"/>
      <c r="T53" s="267"/>
      <c r="U53" s="267"/>
      <c r="V53" s="26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35"/>
    </row>
    <row r="54" spans="1:68" ht="20.25" customHeight="1">
      <c r="A54" s="268"/>
      <c r="B54" s="269" t="s">
        <v>313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411">
        <f>'INGRESO DE DATOS'!$V$192</f>
        <v>0</v>
      </c>
      <c r="T54" s="315"/>
      <c r="U54" s="315"/>
      <c r="V54" s="315"/>
      <c r="W54" s="315"/>
      <c r="X54" s="315"/>
      <c r="Y54" s="315"/>
      <c r="Z54" s="315"/>
      <c r="AA54" s="315"/>
      <c r="AB54" s="315"/>
      <c r="AC54" s="270"/>
      <c r="AD54" s="149"/>
      <c r="AE54" s="149"/>
      <c r="AF54" s="149"/>
      <c r="AG54" s="149"/>
      <c r="AH54" s="149"/>
      <c r="AI54" s="167"/>
      <c r="AJ54" s="149"/>
      <c r="AK54" s="149"/>
      <c r="AL54" s="149"/>
      <c r="AM54" s="149"/>
      <c r="AN54" s="167"/>
      <c r="AO54" s="167"/>
      <c r="AP54" s="167"/>
      <c r="AQ54" s="167"/>
      <c r="AR54" s="167"/>
      <c r="AS54" s="167"/>
      <c r="AT54" s="167"/>
      <c r="AU54" s="167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268"/>
      <c r="BM54" s="271"/>
      <c r="BN54" s="271"/>
      <c r="BO54" s="271"/>
      <c r="BP54" s="271"/>
    </row>
    <row r="55" spans="1:64" ht="11.25" customHeight="1">
      <c r="A55" s="235"/>
      <c r="B55" s="244"/>
      <c r="C55" s="244"/>
      <c r="D55" s="244"/>
      <c r="E55" s="244"/>
      <c r="F55" s="244"/>
      <c r="G55" s="244"/>
      <c r="H55" s="244"/>
      <c r="I55" s="272"/>
      <c r="J55" s="250"/>
      <c r="K55" s="250"/>
      <c r="L55" s="250"/>
      <c r="M55" s="250"/>
      <c r="N55" s="250"/>
      <c r="O55" s="250"/>
      <c r="P55" s="250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58"/>
      <c r="AC55" s="258"/>
      <c r="AD55" s="24"/>
      <c r="AE55" s="24"/>
      <c r="AF55" s="24"/>
      <c r="BI55" s="24"/>
      <c r="BJ55" s="24"/>
      <c r="BK55" s="24"/>
      <c r="BL55" s="235"/>
    </row>
    <row r="56" spans="1:68" ht="39" customHeight="1">
      <c r="A56" s="268"/>
      <c r="B56" s="412" t="s">
        <v>314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413">
        <f>'INGRESO DE DATOS'!$J$90</f>
        <v>0</v>
      </c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6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149"/>
      <c r="BJ56" s="149"/>
      <c r="BK56" s="149"/>
      <c r="BL56" s="268"/>
      <c r="BM56" s="271"/>
      <c r="BN56" s="271"/>
      <c r="BO56" s="271"/>
      <c r="BP56" s="273"/>
    </row>
    <row r="57" spans="1:64" ht="21.75" customHeight="1">
      <c r="A57" s="235"/>
      <c r="B57" s="414" t="s">
        <v>315</v>
      </c>
      <c r="C57" s="315"/>
      <c r="D57" s="315"/>
      <c r="E57" s="315"/>
      <c r="F57" s="315"/>
      <c r="G57" s="415" t="e">
        <f>'INGRESO DE DATOS'!$E$92</f>
        <v>#REF!</v>
      </c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24"/>
      <c r="BL57" s="235"/>
    </row>
    <row r="58" spans="1:64" ht="9.75" customHeight="1">
      <c r="A58" s="235"/>
      <c r="B58" s="244"/>
      <c r="C58" s="244"/>
      <c r="D58" s="244"/>
      <c r="E58" s="244"/>
      <c r="F58" s="244"/>
      <c r="G58" s="244"/>
      <c r="H58" s="274"/>
      <c r="BI58" s="24"/>
      <c r="BJ58" s="24"/>
      <c r="BK58" s="24"/>
      <c r="BL58" s="235"/>
    </row>
    <row r="59" spans="1:64" ht="18" customHeight="1">
      <c r="A59" s="235"/>
      <c r="B59" s="275" t="s">
        <v>316</v>
      </c>
      <c r="C59" s="276"/>
      <c r="D59" s="276"/>
      <c r="E59" s="276"/>
      <c r="F59" s="276"/>
      <c r="G59" s="276"/>
      <c r="H59" s="276"/>
      <c r="I59" s="276"/>
      <c r="J59" s="416">
        <f>AB56/10</f>
        <v>0</v>
      </c>
      <c r="K59" s="295"/>
      <c r="L59" s="295"/>
      <c r="M59" s="295"/>
      <c r="N59" s="295"/>
      <c r="O59" s="295"/>
      <c r="P59" s="295"/>
      <c r="Q59" s="295"/>
      <c r="R59" s="295"/>
      <c r="S59" s="296"/>
      <c r="BI59" s="24"/>
      <c r="BJ59" s="24"/>
      <c r="BK59" s="24"/>
      <c r="BL59" s="235"/>
    </row>
    <row r="60" spans="1:64" ht="15.75" customHeight="1">
      <c r="A60" s="235"/>
      <c r="B60" s="401" t="s">
        <v>317</v>
      </c>
      <c r="C60" s="312"/>
      <c r="D60" s="312"/>
      <c r="E60" s="277">
        <f>'INGRESO DE DATOS'!$E$99</f>
        <v>25</v>
      </c>
      <c r="F60" s="278"/>
      <c r="G60" s="244"/>
      <c r="H60" s="244"/>
      <c r="I60" s="279"/>
      <c r="J60" s="280"/>
      <c r="K60" s="280"/>
      <c r="L60" s="280"/>
      <c r="M60" s="280"/>
      <c r="N60" s="280"/>
      <c r="O60" s="280"/>
      <c r="P60" s="280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"/>
      <c r="AD60" s="24"/>
      <c r="AE60" s="24"/>
      <c r="AF60" s="24"/>
      <c r="AG60" s="24"/>
      <c r="AH60" s="24"/>
      <c r="AI60" s="402" t="s">
        <v>318</v>
      </c>
      <c r="AJ60" s="331"/>
      <c r="AK60" s="331"/>
      <c r="AL60" s="331"/>
      <c r="AM60" s="331"/>
      <c r="AN60" s="331"/>
      <c r="AO60" s="331"/>
      <c r="AP60" s="331"/>
      <c r="AQ60" s="403"/>
      <c r="AR60" s="402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403"/>
      <c r="BK60" s="24"/>
      <c r="BL60" s="235"/>
    </row>
    <row r="61" spans="1:68" ht="19.5" customHeight="1">
      <c r="A61" s="281"/>
      <c r="B61" s="282" t="s">
        <v>319</v>
      </c>
      <c r="C61" s="283"/>
      <c r="D61" s="283"/>
      <c r="E61" s="283"/>
      <c r="F61" s="283"/>
      <c r="G61" s="283"/>
      <c r="H61" s="283"/>
      <c r="I61" s="283"/>
      <c r="J61" s="284"/>
      <c r="K61" s="285"/>
      <c r="L61" s="409">
        <f>+AB56/E60</f>
        <v>0</v>
      </c>
      <c r="M61" s="295"/>
      <c r="N61" s="295"/>
      <c r="O61" s="295"/>
      <c r="P61" s="295"/>
      <c r="Q61" s="295"/>
      <c r="R61" s="284" t="s">
        <v>320</v>
      </c>
      <c r="S61" s="284"/>
      <c r="T61" s="284"/>
      <c r="U61" s="285"/>
      <c r="V61" s="271"/>
      <c r="W61" s="271"/>
      <c r="X61" s="271"/>
      <c r="Y61" s="271"/>
      <c r="Z61" s="271"/>
      <c r="AA61" s="271"/>
      <c r="AB61" s="271"/>
      <c r="AC61" s="149"/>
      <c r="AD61" s="149"/>
      <c r="AE61" s="149"/>
      <c r="AF61" s="149"/>
      <c r="AG61" s="149"/>
      <c r="AH61" s="149"/>
      <c r="AI61" s="404"/>
      <c r="AJ61" s="315"/>
      <c r="AK61" s="315"/>
      <c r="AL61" s="315"/>
      <c r="AM61" s="315"/>
      <c r="AN61" s="315"/>
      <c r="AO61" s="315"/>
      <c r="AP61" s="315"/>
      <c r="AQ61" s="405"/>
      <c r="AR61" s="404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405"/>
      <c r="BK61" s="149"/>
      <c r="BL61" s="281"/>
      <c r="BM61" s="271"/>
      <c r="BN61" s="271"/>
      <c r="BO61" s="271"/>
      <c r="BP61" s="271"/>
    </row>
    <row r="62" spans="1:64" ht="12" customHeight="1">
      <c r="A62" s="235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AC62" s="24"/>
      <c r="AD62" s="24"/>
      <c r="AE62" s="24"/>
      <c r="AF62" s="24"/>
      <c r="AG62" s="24"/>
      <c r="AH62" s="24"/>
      <c r="AI62" s="406"/>
      <c r="AJ62" s="407"/>
      <c r="AK62" s="407"/>
      <c r="AL62" s="407"/>
      <c r="AM62" s="407"/>
      <c r="AN62" s="407"/>
      <c r="AO62" s="407"/>
      <c r="AP62" s="407"/>
      <c r="AQ62" s="408"/>
      <c r="AR62" s="406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8"/>
      <c r="BK62" s="24"/>
      <c r="BL62" s="235"/>
    </row>
    <row r="63" spans="1:64" ht="12.75" customHeight="1">
      <c r="A63" s="235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BK63" s="24"/>
      <c r="BL63" s="235"/>
    </row>
    <row r="64" spans="1:64" ht="12.75" customHeight="1">
      <c r="A64" s="286"/>
      <c r="B64" s="28"/>
      <c r="C64" s="28"/>
      <c r="D64" s="24"/>
      <c r="E64" s="24"/>
      <c r="F64" s="24"/>
      <c r="G64" s="24"/>
      <c r="H64" s="24"/>
      <c r="I64" s="24"/>
      <c r="J64" s="24"/>
      <c r="K64" s="24"/>
      <c r="L64" s="24"/>
      <c r="M64" s="258"/>
      <c r="N64" s="258"/>
      <c r="O64" s="258"/>
      <c r="P64" s="258"/>
      <c r="Q64" s="258"/>
      <c r="R64" s="258"/>
      <c r="S64" s="287"/>
      <c r="T64" s="288"/>
      <c r="U64" s="288"/>
      <c r="V64" s="288"/>
      <c r="W64" s="24"/>
      <c r="X64" s="24"/>
      <c r="Y64" s="258"/>
      <c r="Z64" s="258"/>
      <c r="AA64" s="258"/>
      <c r="AB64" s="258"/>
      <c r="AC64" s="258"/>
      <c r="AD64" s="24"/>
      <c r="AE64" s="24"/>
      <c r="AF64" s="24"/>
      <c r="AG64" s="24"/>
      <c r="AH64" s="24"/>
      <c r="AI64" s="226"/>
      <c r="AJ64" s="24"/>
      <c r="AK64" s="40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24"/>
      <c r="BL64" s="286"/>
    </row>
    <row r="65" spans="1:64" ht="15" customHeight="1">
      <c r="A65" s="235"/>
      <c r="B65" s="24"/>
      <c r="C65" s="24"/>
      <c r="D65" s="267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89"/>
      <c r="Z65" s="289"/>
      <c r="AA65" s="289"/>
      <c r="AB65" s="289"/>
      <c r="AC65" s="289"/>
      <c r="AD65" s="289"/>
      <c r="AE65" s="24"/>
      <c r="AF65" s="24"/>
      <c r="AG65" s="24"/>
      <c r="AH65" s="24"/>
      <c r="AI65" s="226"/>
      <c r="AJ65" s="24"/>
      <c r="AK65" s="31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8"/>
      <c r="BB65" s="248"/>
      <c r="BC65" s="248"/>
      <c r="BD65" s="248"/>
      <c r="BE65" s="248"/>
      <c r="BF65" s="24"/>
      <c r="BG65" s="24"/>
      <c r="BH65" s="24"/>
      <c r="BI65" s="24"/>
      <c r="BJ65" s="54"/>
      <c r="BK65" s="24"/>
      <c r="BL65" s="235"/>
    </row>
    <row r="66" spans="1:64" ht="12.75" customHeight="1">
      <c r="A66" s="235"/>
      <c r="B66" s="24"/>
      <c r="C66" s="24"/>
      <c r="D66" s="267"/>
      <c r="E66" s="290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25"/>
      <c r="AJ66" s="24"/>
      <c r="AK66" s="31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8"/>
      <c r="BB66" s="248"/>
      <c r="BC66" s="248"/>
      <c r="BD66" s="248"/>
      <c r="BE66" s="248"/>
      <c r="BF66" s="24"/>
      <c r="BG66" s="24"/>
      <c r="BH66" s="24"/>
      <c r="BI66" s="24"/>
      <c r="BJ66" s="54"/>
      <c r="BK66" s="24"/>
      <c r="BL66" s="235"/>
    </row>
    <row r="67" spans="1:64" ht="12.75" customHeight="1">
      <c r="A67" s="2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26"/>
      <c r="AJ67" s="24"/>
      <c r="AK67" s="31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91"/>
      <c r="BC67" s="291"/>
      <c r="BD67" s="291"/>
      <c r="BE67" s="24"/>
      <c r="BF67" s="24"/>
      <c r="BG67" s="24"/>
      <c r="BH67" s="24"/>
      <c r="BI67" s="24"/>
      <c r="BJ67" s="54"/>
      <c r="BK67" s="24"/>
      <c r="BL67" s="235"/>
    </row>
    <row r="68" spans="1:64" ht="12" customHeight="1">
      <c r="A68" s="2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26"/>
      <c r="AJ68" s="24"/>
      <c r="AK68" s="31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54"/>
      <c r="BK68" s="24"/>
      <c r="BL68" s="235"/>
    </row>
    <row r="69" spans="1:64" ht="12.75" customHeight="1">
      <c r="A69" s="2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26"/>
      <c r="AJ69" s="24"/>
      <c r="AK69" s="31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90"/>
      <c r="BC69" s="290"/>
      <c r="BD69" s="290"/>
      <c r="BE69" s="290"/>
      <c r="BF69" s="290"/>
      <c r="BG69" s="290"/>
      <c r="BH69" s="24"/>
      <c r="BI69" s="24"/>
      <c r="BJ69" s="54"/>
      <c r="BK69" s="24"/>
      <c r="BL69" s="235"/>
    </row>
    <row r="70" spans="1:64" ht="12.75" customHeight="1">
      <c r="A70" s="235"/>
      <c r="B70" s="24"/>
      <c r="C70" s="89" t="s">
        <v>321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26"/>
      <c r="AJ70" s="24"/>
      <c r="AK70" s="31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90"/>
      <c r="BC70" s="290"/>
      <c r="BD70" s="290"/>
      <c r="BE70" s="290"/>
      <c r="BF70" s="290"/>
      <c r="BG70" s="290"/>
      <c r="BH70" s="24"/>
      <c r="BI70" s="24"/>
      <c r="BJ70" s="54"/>
      <c r="BK70" s="24"/>
      <c r="BL70" s="235"/>
    </row>
    <row r="71" spans="1:64" ht="12" customHeight="1">
      <c r="A71" s="235"/>
      <c r="B71" s="24"/>
      <c r="C71" s="24"/>
      <c r="D71" s="89" t="str">
        <f>'CONTRATO PROFESIONAL'!D73</f>
        <v>FIRMA DEL PROFESIONAL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89"/>
      <c r="AI71" s="89"/>
      <c r="AJ71" s="89"/>
      <c r="AK71" s="31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54"/>
      <c r="BK71" s="24"/>
      <c r="BL71" s="235"/>
    </row>
    <row r="72" spans="1:64" ht="12" customHeight="1">
      <c r="A72" s="235"/>
      <c r="B72" s="24"/>
      <c r="C72" s="24"/>
      <c r="D72" s="89" t="str">
        <f>'CONTRATO PROFESIONAL'!E74</f>
        <v>Nombre :</v>
      </c>
      <c r="E72" s="24"/>
      <c r="F72" s="24"/>
      <c r="G72" s="24"/>
      <c r="H72" s="24"/>
      <c r="I72" s="390" t="str">
        <f>'CONTRATO PROFESIONAL'!H74</f>
        <v>#</v>
      </c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162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54"/>
      <c r="BK72" s="24"/>
      <c r="BL72" s="235"/>
    </row>
    <row r="73" spans="1:64" ht="12" customHeight="1">
      <c r="A73" s="235"/>
      <c r="B73" s="24"/>
      <c r="C73" s="24"/>
      <c r="D73" s="89" t="str">
        <f>'CONTRATO PROFESIONAL'!E75</f>
        <v>Domicilio:</v>
      </c>
      <c r="E73" s="24"/>
      <c r="F73" s="24"/>
      <c r="G73" s="24"/>
      <c r="H73" s="24"/>
      <c r="I73" s="390" t="str">
        <f>'CONTRATO PROFESIONAL'!H75</f>
        <v>#</v>
      </c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31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54"/>
      <c r="BK73" s="24"/>
      <c r="BL73" s="235"/>
    </row>
    <row r="74" spans="1:64" ht="3" customHeight="1">
      <c r="A74" s="235"/>
      <c r="B74" s="24"/>
      <c r="C74" s="24"/>
      <c r="D74" s="89" t="str">
        <f>'CONTRATO PROFESIONAL'!E76</f>
        <v>Matricula: </v>
      </c>
      <c r="E74" s="24"/>
      <c r="F74" s="24"/>
      <c r="G74" s="24"/>
      <c r="H74" s="24"/>
      <c r="I74" s="390" t="str">
        <f>'CONTRATO PROFESIONAL'!H76</f>
        <v>#</v>
      </c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31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54"/>
      <c r="BK74" s="24"/>
      <c r="BL74" s="235"/>
    </row>
    <row r="75" spans="1:64" ht="12" customHeight="1">
      <c r="A75" s="2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31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54"/>
      <c r="BK75" s="24"/>
      <c r="BL75" s="235"/>
    </row>
    <row r="76" spans="1:64" ht="12.75" customHeight="1">
      <c r="A76" s="2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92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31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54"/>
      <c r="BK76" s="24"/>
      <c r="BL76" s="235"/>
    </row>
    <row r="77" spans="1:64" ht="12.75" customHeight="1">
      <c r="A77" s="293"/>
      <c r="AK77" s="46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9"/>
      <c r="BL77" s="293"/>
    </row>
    <row r="78" spans="1:64" ht="3" customHeight="1">
      <c r="A78" s="293"/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3"/>
      <c r="BB78" s="293"/>
      <c r="BC78" s="293"/>
      <c r="BD78" s="293"/>
      <c r="BE78" s="293"/>
      <c r="BF78" s="293"/>
      <c r="BG78" s="293"/>
      <c r="BH78" s="293"/>
      <c r="BI78" s="293"/>
      <c r="BJ78" s="293"/>
      <c r="BK78" s="293"/>
      <c r="BL78" s="293"/>
    </row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69">
    <mergeCell ref="Z44:AG44"/>
    <mergeCell ref="Z45:AG45"/>
    <mergeCell ref="Z50:AG50"/>
    <mergeCell ref="Z51:AG51"/>
    <mergeCell ref="I72:W72"/>
    <mergeCell ref="I73:W73"/>
    <mergeCell ref="I74:W74"/>
    <mergeCell ref="J43:L43"/>
    <mergeCell ref="J44:L44"/>
    <mergeCell ref="O49:V49"/>
    <mergeCell ref="K50:L50"/>
    <mergeCell ref="O50:V50"/>
    <mergeCell ref="K51:L51"/>
    <mergeCell ref="O51:V51"/>
    <mergeCell ref="O44:V44"/>
    <mergeCell ref="AD3:AT3"/>
    <mergeCell ref="AU3:AV3"/>
    <mergeCell ref="M5:AA5"/>
    <mergeCell ref="AB5:AG5"/>
    <mergeCell ref="AH5:AT5"/>
    <mergeCell ref="AU5:BK5"/>
    <mergeCell ref="O7:Q7"/>
    <mergeCell ref="T7:Z7"/>
    <mergeCell ref="AC7:AF7"/>
    <mergeCell ref="AL9:AQ9"/>
    <mergeCell ref="D11:F11"/>
    <mergeCell ref="V11:AA11"/>
    <mergeCell ref="AB11:AC11"/>
    <mergeCell ref="AD11:AL11"/>
    <mergeCell ref="L11:N11"/>
    <mergeCell ref="M17:T17"/>
    <mergeCell ref="M18:T18"/>
    <mergeCell ref="Z18:AG18"/>
    <mergeCell ref="B19:D19"/>
    <mergeCell ref="M19:T19"/>
    <mergeCell ref="Z19:AG19"/>
    <mergeCell ref="G23:I23"/>
    <mergeCell ref="Z23:AG23"/>
    <mergeCell ref="Z24:AG24"/>
    <mergeCell ref="H26:J26"/>
    <mergeCell ref="Z26:AG26"/>
    <mergeCell ref="Z27:AG27"/>
    <mergeCell ref="Z28:AG28"/>
    <mergeCell ref="Z32:AG32"/>
    <mergeCell ref="Z33:AG33"/>
    <mergeCell ref="O34:V34"/>
    <mergeCell ref="O35:V35"/>
    <mergeCell ref="Z35:AG35"/>
    <mergeCell ref="J36:L36"/>
    <mergeCell ref="O36:V36"/>
    <mergeCell ref="Z36:AG36"/>
    <mergeCell ref="Z37:AG37"/>
    <mergeCell ref="O41:V41"/>
    <mergeCell ref="O42:V42"/>
    <mergeCell ref="Z42:AG42"/>
    <mergeCell ref="O43:V43"/>
    <mergeCell ref="Z43:AG43"/>
    <mergeCell ref="B60:D60"/>
    <mergeCell ref="AI60:AQ62"/>
    <mergeCell ref="AR60:BJ62"/>
    <mergeCell ref="L61:Q61"/>
    <mergeCell ref="O52:V52"/>
    <mergeCell ref="S54:AB54"/>
    <mergeCell ref="B56:AA56"/>
    <mergeCell ref="AB56:AV56"/>
    <mergeCell ref="B57:F57"/>
    <mergeCell ref="G57:BJ57"/>
    <mergeCell ref="J59:S59"/>
    <mergeCell ref="Z52:AG52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</dc:creator>
  <cp:keywords/>
  <dc:description/>
  <cp:lastModifiedBy>ana pardini</cp:lastModifiedBy>
  <dcterms:created xsi:type="dcterms:W3CDTF">2010-04-21T15:47:53Z</dcterms:created>
  <dcterms:modified xsi:type="dcterms:W3CDTF">2024-04-07T18:44:09Z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